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1355" windowHeight="8700" activeTab="0"/>
  </bookViews>
  <sheets>
    <sheet name="Лист1" sheetId="1" r:id="rId1"/>
    <sheet name="Лист2" sheetId="2" r:id="rId2"/>
    <sheet name="Лист3" sheetId="3" r:id="rId3"/>
  </sheets>
  <definedNames/>
  <calcPr fullCalcOnLoad="1"/>
</workbook>
</file>

<file path=xl/sharedStrings.xml><?xml version="1.0" encoding="utf-8"?>
<sst xmlns="http://schemas.openxmlformats.org/spreadsheetml/2006/main" count="265" uniqueCount="109">
  <si>
    <t>n/a</t>
  </si>
  <si>
    <t>Абакан</t>
  </si>
  <si>
    <t>Архангельск</t>
  </si>
  <si>
    <t>Барнаул</t>
  </si>
  <si>
    <t>Березники</t>
  </si>
  <si>
    <t>Биробиджан</t>
  </si>
  <si>
    <t>Бийск</t>
  </si>
  <si>
    <t>Благовещенск</t>
  </si>
  <si>
    <t>Чебоксары</t>
  </si>
  <si>
    <t>Челябинск</t>
  </si>
  <si>
    <t>Иркутск (Батарейная)</t>
  </si>
  <si>
    <t>Ижевск (Позимь)</t>
  </si>
  <si>
    <t>Кемерово</t>
  </si>
  <si>
    <t>Хабаровск</t>
  </si>
  <si>
    <t>Киров-Котласский</t>
  </si>
  <si>
    <t>Комсомольск-на-Амуре</t>
  </si>
  <si>
    <t>Красноярск (Базаиха)</t>
  </si>
  <si>
    <t>Курган</t>
  </si>
  <si>
    <t>Магнитогорск</t>
  </si>
  <si>
    <t>Москва</t>
  </si>
  <si>
    <t>Нижневартовск</t>
  </si>
  <si>
    <t>Ниж.Новгород (Костариха)</t>
  </si>
  <si>
    <t>Ниж.Тагил</t>
  </si>
  <si>
    <t>Новомосковск (Сборная-Угольная)</t>
  </si>
  <si>
    <t>Омск</t>
  </si>
  <si>
    <t>Оренбург</t>
  </si>
  <si>
    <t>Орск</t>
  </si>
  <si>
    <t>Самара (Безымянка)</t>
  </si>
  <si>
    <t>Санкт-Петербург</t>
  </si>
  <si>
    <t>Сургут</t>
  </si>
  <si>
    <t>Тольятти</t>
  </si>
  <si>
    <t>Томск</t>
  </si>
  <si>
    <t>Туймазы</t>
  </si>
  <si>
    <t>Тюмень (Войновка)</t>
  </si>
  <si>
    <t>Уфа (Черниковка)</t>
  </si>
  <si>
    <t>Ульяновск-3</t>
  </si>
  <si>
    <t>Воронеж (Придача)</t>
  </si>
  <si>
    <t>из портов Шанхай, Циндао, Нингбо, Ксинганг</t>
  </si>
  <si>
    <t>Примечания:</t>
  </si>
  <si>
    <t>1. Ставки даны в дол. США и действительны для неопасных генеральных грузов;</t>
  </si>
  <si>
    <t xml:space="preserve"> - надбавку к фрахту за тяжеловесные грузы (согласно тарифа перевозчика);</t>
  </si>
  <si>
    <t xml:space="preserve"> - сбор за охрану по ждт (в т.ч. НДС 18%), если это необходимо для груза (см.таблицу ниже):</t>
  </si>
  <si>
    <t xml:space="preserve"> - таможенные платежи;</t>
  </si>
  <si>
    <t xml:space="preserve"> - станционные сборы (раскредитовка) на станции назначения;</t>
  </si>
  <si>
    <t xml:space="preserve"> - сверхнормативные и иные расходы в порту выгрузки, возникшие по вине Клиента;</t>
  </si>
  <si>
    <t>5. Ставки не включают:</t>
  </si>
  <si>
    <t xml:space="preserve"> - не предоставляет правильные грузовые документы, например коммерческий инвойс, упаковочный лист, данные которых соответствуют данным коносамента;</t>
  </si>
  <si>
    <t xml:space="preserve"> - еще не оплатила фрахт;</t>
  </si>
  <si>
    <t xml:space="preserve"> - не сдает оригинал коносамента, либо нет подтверждения телекс-релиза;</t>
  </si>
  <si>
    <t xml:space="preserve"> - не предоставляет реквизиты получателя, которые обязательны для оформления железнодорожной накладной;</t>
  </si>
  <si>
    <t>б) в случае если требуется перегруз содержимого контейнера, то дополнительно к сборам указанным в пункте а, будут выставлены фактические расходы, возникшие в связи с перегрузом, согласно счетов Владивостокского Контейнерного Терминала;</t>
  </si>
  <si>
    <t>то данной стороне перевыставляются следующие расходы за хранение, начиная с 15-го дня пребывания контейнера на терминале в п. Владивосток по дату  его отправки на железную дорогу:</t>
  </si>
  <si>
    <t>Казань (Лагерная)</t>
  </si>
  <si>
    <t>Новосибирск (Клещиха)</t>
  </si>
  <si>
    <t>Пермь (Блочная)</t>
  </si>
  <si>
    <t>Рязань (Лесок)</t>
  </si>
  <si>
    <t>Ростов-на-Дону (Ростов-тов.)</t>
  </si>
  <si>
    <t>Краснодар</t>
  </si>
  <si>
    <t>Охрана по жд</t>
  </si>
  <si>
    <t>Направление</t>
  </si>
  <si>
    <t xml:space="preserve">а) с 11-го по 20-й день - 5,60 дол.США/20 фут.и 11,20 дол.США/40 фут.контейнер в день; </t>
  </si>
  <si>
    <t xml:space="preserve">б) с 21-го по 40-й день - 11,20 дол.США/20 фут.и 22,40 дол.США/40 фут.контейнер в день; </t>
  </si>
  <si>
    <t>в) свыше 40 дней - 22,40 дол.США/20 фут. и 44,80 дол.США/40 фут.контейнер в день;</t>
  </si>
  <si>
    <t xml:space="preserve">а) с 8-го по 17-й день - 7 дол.США/20 фут.и 14 дол.США/40 фут.контейнер в день; </t>
  </si>
  <si>
    <t>б) свыше 17 дней - 14 дол.США/20 фут. и 28 дол.США/40 фут.контейнер в день;</t>
  </si>
  <si>
    <t xml:space="preserve">а) с 8-го дня и далее - 19,30 дол.США/20 фут.и 38,70 дол.США/40 фут.контейнер в день; </t>
  </si>
  <si>
    <t>Чита</t>
  </si>
  <si>
    <t>Волгоград (Волжский)</t>
  </si>
  <si>
    <t>а) 220 дол.США/контейнер оплачиваются за услуги склада, связанные с проведением таможенных процедур;</t>
  </si>
  <si>
    <t>в) 195 дол.США/операцию оплачиваются за услуги по проведению рентгеновского обследования 20/40-фут. контейнера;</t>
  </si>
  <si>
    <t>3. Ставки даны для грузов, растаможиваемых на станции назначения;</t>
  </si>
  <si>
    <t>FINAL DESTINATION</t>
  </si>
  <si>
    <t>20'DC COC</t>
  </si>
  <si>
    <t>40'DC COC</t>
  </si>
  <si>
    <t>40'HC COC</t>
  </si>
  <si>
    <t>Морской фрахт (без НДС)</t>
  </si>
  <si>
    <t>Жд составляющая (вкл. НДС 0%)</t>
  </si>
  <si>
    <t>Сочи</t>
  </si>
  <si>
    <t>Екатеринбург (Екатеринбург-тов.)</t>
  </si>
  <si>
    <t xml:space="preserve"> - сбор ОТНС в китайских портах погрузки (кроме Гонконга) в размере 470/750 юаней за 20/40 фут. контейнер;</t>
  </si>
  <si>
    <t>8. В случае корректировки коносамента по требованию грузоотправителя после прибытия судна в порт Владивосток взимается плата в размере USD 30 за каждое уведомление о корректировке соответственно.</t>
  </si>
  <si>
    <t>10. В случае перевозки грузов, указанных в пп.7 и 8, к ставкам применяются расходы по хранению, указанные в п.10, по дату полного завершения процедур связанных с креплением груза в порту Владивосток;</t>
  </si>
  <si>
    <t>11. К ставкам применяются следующие сборы связанные с возможным проведением таможенных процедур, которые должны быть произведены по требованию таможни:</t>
  </si>
  <si>
    <t xml:space="preserve">13. К ставкам применяются любые другие  добавочные/непредвиденные надбавки, которые могут возникнуть во время отправки. </t>
  </si>
  <si>
    <t>14. Ставки включают 10 календарных дней нормативного использования контейнера в портах погрузки Шанхай, Нингбо, Циндао, Ксинганг, далее стороной Клиента оплачивается стоимость сверхнормативного использования контейнера по следующим ставкам:</t>
  </si>
  <si>
    <t>15. Ставки включают 7 календарных дней нормативного использования контейнера в порту погрузки Янтьянь, далее стороной Клиента оплачивается стоимость сверхнормативного использования контейнера по следующим ставкам:</t>
  </si>
  <si>
    <t>16. Ставки включают 7 календарных дней нормативного использования контейнера в портах погрузки Гонконг, Хуангпу, Шекоу, далее стороной Клиента оплачивается стоимость сверхнормативного использования контейнера по следующим ставкам:</t>
  </si>
  <si>
    <t>Пермь</t>
  </si>
  <si>
    <t>Ростов-на-Дону</t>
  </si>
  <si>
    <t>Рязань</t>
  </si>
  <si>
    <t>Череповец</t>
  </si>
  <si>
    <t>Вологда-2</t>
  </si>
  <si>
    <t xml:space="preserve">а) с 15-го по 25-й день - 25 дол.США/20 фут.и 45 дол.США/40 фут.контейнеры в день; </t>
  </si>
  <si>
    <t>в) свыше 25 дней - 45 дол.США/20 фут.и 90 дол.США/40 фут.контейнеры в день;</t>
  </si>
  <si>
    <t>20' ST</t>
  </si>
  <si>
    <t>40' ST</t>
  </si>
  <si>
    <t>40' HC</t>
  </si>
  <si>
    <t>A. – с 1-го дня по 10-ый день – 250руб./20’GP за каждый день задержки;</t>
  </si>
  <si>
    <t xml:space="preserve">     - свыше 10-го дня – 450руб./20’GP за каждый день задержки;</t>
  </si>
  <si>
    <t>Б. - с 1-го дня по 10-ый день – 400руб./40’GP/40’HC за каждый день задержки;</t>
  </si>
  <si>
    <t xml:space="preserve">     - свыше 10-го дня – 750руб./40’GP/40’HC за каждый день задержки.</t>
  </si>
  <si>
    <t>2. Ставки действительны с 01 сентября 2010г. по 30 сентября 2010г.;</t>
  </si>
  <si>
    <t>4. Ставки даны на условиях CY (Container Yard) - FOR (Free on Rail) и включают в себя погрузку на судно, морской фрахт, выгрузку с судна, экспедирование во Владивостоке, получение разрешения на ВТТ, оформление транзитной декларации, погрузку на жд платфор</t>
  </si>
  <si>
    <t>6. При перевозке автомобилей и погрузчиков к ставкам необходимо добавить стоимость крепления: 190 дол.США (за автомобиль) и 140 дол.США (за погрузчик) плюс расходы по терминальной обработке в размере 170 дол.США за контейнер и расходы по страхованию в раз</t>
  </si>
  <si>
    <t>7. В случае если вес одного места в контейнере превышает 1,5 тонны или перевозится оборудование, стекло, продукты химической промышленности или металл, такой контейнер принимается к транспортировке по жд после получения подтверждения от ООО "ФЕСКО Лайнз В</t>
  </si>
  <si>
    <t>9. Ставки включают стоимость 14 суток хранения на терминале в порту Владивосток, что необходимо для проведения транзитных формальностей при нормальных обстоятельствах при условии должным образом оформленной грузовой документации (коммерческого инвойса, уп</t>
  </si>
  <si>
    <t>12. Расходы, указанные в пп. 9-12, будут выставлены по инвойсу стороне клиента Исполнителем или его агентом в порту Владивосток (а именно, компанией "Трансфес"), выпуск для отправки на железную дорогу будет сделан только после того, как будут оплачены все</t>
  </si>
  <si>
    <t>17. Ставки включают 10 календарных дней нормативного использования контейнера, исчисляемые со дня прибытия груженного контейнера на конечную ж.д. станцию назначения груза. При превышении указанных сроков использования, Клиент обязан оплатить по счету Испо</t>
  </si>
  <si>
    <t>5525*1,1</t>
  </si>
</sst>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_(&quot;$&quot;* #,##0.00_);_(&quot;$&quot;* \(#,##0.00\);_(&quot;$&quot;* &quot;-&quot;??_);_(@_)"/>
    <numFmt numFmtId="165" formatCode="_(&quot;$&quot;* #,##0_);_(&quot;$&quot;* \(#,##0\);_(&quot;$&quot;* &quot;-&quot;_);_(@_)"/>
    <numFmt numFmtId="166" formatCode="_(* #,##0.00_);_(* \(#,##0.00\);_(* &quot;-&quot;??_);_(@_)"/>
    <numFmt numFmtId="167" formatCode="_(* #,##0_);_(* \(#,##0\);_(* &quot;-&quot;_);_(@_)"/>
    <numFmt numFmtId="168" formatCode="_-[$$-409]* #,##0_ ;_-[$$-409]* \-#,##0\ ;_-[$$-409]* &quot;-&quot;_ ;_-@_ "/>
    <numFmt numFmtId="169" formatCode="_-[$$-409]* #,##0.00_ ;_-[$$-409]* \-#,##0.00\ ;_-[$$-409]* &quot;-&quot;??_ ;_-@_ "/>
    <numFmt numFmtId="170" formatCode="0.00;[Red]0.00"/>
  </numFmts>
  <fonts count="23">
    <font>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sz val="10"/>
      <name val="Arial"/>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name val="Arial Cyr"/>
      <family val="2"/>
    </font>
    <font>
      <b/>
      <sz val="9"/>
      <name val="Arial"/>
      <family val="2"/>
    </font>
    <font>
      <b/>
      <sz val="9"/>
      <name val="Arial Cyr"/>
      <family val="2"/>
    </font>
    <font>
      <b/>
      <sz val="10"/>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color indexed="63"/>
      </top>
      <bottom>
        <color indexed="63"/>
      </bottom>
    </border>
    <border>
      <left style="medium"/>
      <right style="thin"/>
      <top style="medium"/>
      <bottom style="medium"/>
    </border>
    <border>
      <left style="thin"/>
      <right style="medium"/>
      <top style="medium"/>
      <bottom style="medium"/>
    </border>
    <border>
      <left style="medium"/>
      <right style="thin"/>
      <top style="medium"/>
      <bottom>
        <color indexed="63"/>
      </bottom>
    </border>
    <border>
      <left style="medium"/>
      <right style="medium"/>
      <top>
        <color indexed="63"/>
      </top>
      <bottom style="medium"/>
    </border>
    <border>
      <left style="medium"/>
      <right style="thin"/>
      <top>
        <color indexed="63"/>
      </top>
      <bottom style="medium"/>
    </border>
    <border>
      <left style="medium"/>
      <right style="medium"/>
      <top style="medium"/>
      <bottom style="thin"/>
    </border>
    <border>
      <left style="medium"/>
      <right style="medium"/>
      <top>
        <color indexed="63"/>
      </top>
      <bottom style="thin"/>
    </border>
    <border>
      <left style="medium"/>
      <right style="medium"/>
      <top style="thin"/>
      <bottom style="thin"/>
    </border>
    <border>
      <left style="medium"/>
      <right style="medium"/>
      <top style="thin"/>
      <bottom style="medium"/>
    </border>
    <border>
      <left>
        <color indexed="63"/>
      </left>
      <right>
        <color indexed="63"/>
      </right>
      <top>
        <color indexed="63"/>
      </top>
      <bottom style="medium"/>
    </border>
    <border>
      <left style="medium"/>
      <right style="medium"/>
      <top style="medium"/>
      <bottom style="medium"/>
    </border>
    <border>
      <left style="thin"/>
      <right style="thin"/>
      <top style="medium"/>
      <bottom style="medium"/>
    </border>
    <border>
      <left>
        <color indexed="63"/>
      </left>
      <right style="thin"/>
      <top style="medium"/>
      <bottom style="thin"/>
    </border>
    <border>
      <left style="thin"/>
      <right style="thin"/>
      <top style="medium"/>
      <bottom style="thin"/>
    </border>
    <border>
      <left style="thin"/>
      <right style="medium"/>
      <top style="medium"/>
      <bottom style="thin"/>
    </border>
    <border>
      <left>
        <color indexed="63"/>
      </left>
      <right style="thin"/>
      <top style="thin"/>
      <bottom style="thin"/>
    </border>
    <border>
      <left style="thin"/>
      <right style="thin"/>
      <top style="thin"/>
      <bottom style="thin"/>
    </border>
    <border>
      <left style="thin"/>
      <right style="medium"/>
      <top style="thin"/>
      <bottom style="thin"/>
    </border>
    <border>
      <left>
        <color indexed="63"/>
      </left>
      <right style="thin"/>
      <top style="thin"/>
      <bottom style="medium"/>
    </border>
    <border>
      <left style="thin"/>
      <right style="thin"/>
      <top style="thin"/>
      <bottom style="medium"/>
    </border>
    <border>
      <left style="thin"/>
      <right style="medium"/>
      <top style="thin"/>
      <bottom style="medium"/>
    </border>
    <border>
      <left style="medium"/>
      <right style="thin"/>
      <top style="thin"/>
      <bottom style="thin"/>
    </border>
    <border>
      <left style="medium"/>
      <right style="thin"/>
      <top style="thin"/>
      <bottom style="medium"/>
    </border>
    <border>
      <left style="medium"/>
      <right style="thin"/>
      <top>
        <color indexed="63"/>
      </top>
      <bottom style="thin"/>
    </border>
    <border>
      <left style="thin"/>
      <right style="medium"/>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0" borderId="6" applyNumberFormat="0" applyFill="0" applyAlignment="0" applyProtection="0"/>
    <xf numFmtId="0" fontId="11" fillId="21" borderId="7" applyNumberFormat="0" applyAlignment="0" applyProtection="0"/>
    <xf numFmtId="0" fontId="12" fillId="0" borderId="0" applyNumberFormat="0" applyFill="0" applyBorder="0" applyAlignment="0" applyProtection="0"/>
    <xf numFmtId="0" fontId="13" fillId="22" borderId="0" applyNumberFormat="0" applyBorder="0" applyAlignment="0" applyProtection="0"/>
    <xf numFmtId="0" fontId="6" fillId="0" borderId="0">
      <alignment/>
      <protection/>
    </xf>
    <xf numFmtId="0" fontId="6" fillId="0" borderId="0">
      <alignment/>
      <protection/>
    </xf>
    <xf numFmtId="0" fontId="14" fillId="3" borderId="0" applyNumberFormat="0" applyBorder="0" applyAlignment="0" applyProtection="0"/>
    <xf numFmtId="0" fontId="15" fillId="0" borderId="0" applyNumberFormat="0" applyFill="0" applyBorder="0" applyAlignment="0" applyProtection="0"/>
    <xf numFmtId="0" fontId="6" fillId="23" borderId="8" applyNumberFormat="0" applyFont="0" applyAlignment="0" applyProtection="0"/>
    <xf numFmtId="9" fontId="0" fillId="0" borderId="0" applyFont="0" applyFill="0" applyBorder="0" applyAlignment="0" applyProtection="0"/>
    <xf numFmtId="0" fontId="16" fillId="0" borderId="9" applyNumberFormat="0" applyFill="0" applyAlignment="0" applyProtection="0"/>
    <xf numFmtId="0" fontId="1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8" fillId="4" borderId="0" applyNumberFormat="0" applyBorder="0" applyAlignment="0" applyProtection="0"/>
  </cellStyleXfs>
  <cellXfs count="50">
    <xf numFmtId="0" fontId="0" fillId="0" borderId="0" xfId="0" applyAlignment="1">
      <alignment/>
    </xf>
    <xf numFmtId="168" fontId="19" fillId="5" borderId="10" xfId="53" applyNumberFormat="1" applyFont="1" applyFill="1" applyBorder="1" applyAlignment="1">
      <alignment horizontal="center" vertical="center"/>
      <protection/>
    </xf>
    <xf numFmtId="168" fontId="20" fillId="8" borderId="11" xfId="53" applyNumberFormat="1" applyFont="1" applyFill="1" applyBorder="1" applyAlignment="1">
      <alignment horizontal="center"/>
      <protection/>
    </xf>
    <xf numFmtId="168" fontId="20" fillId="8" borderId="12" xfId="53" applyNumberFormat="1" applyFont="1" applyFill="1" applyBorder="1" applyAlignment="1">
      <alignment horizontal="center"/>
      <protection/>
    </xf>
    <xf numFmtId="168" fontId="20" fillId="8" borderId="13" xfId="53" applyNumberFormat="1" applyFont="1" applyFill="1" applyBorder="1" applyAlignment="1">
      <alignment horizontal="center"/>
      <protection/>
    </xf>
    <xf numFmtId="168" fontId="19" fillId="5" borderId="14" xfId="53" applyNumberFormat="1" applyFont="1" applyFill="1" applyBorder="1" applyAlignment="1">
      <alignment horizontal="center" vertical="center"/>
      <protection/>
    </xf>
    <xf numFmtId="168" fontId="20" fillId="0" borderId="15" xfId="53" applyNumberFormat="1" applyFont="1" applyFill="1" applyBorder="1" applyAlignment="1">
      <alignment horizontal="center"/>
      <protection/>
    </xf>
    <xf numFmtId="168" fontId="20" fillId="0" borderId="16" xfId="53" applyNumberFormat="1" applyFont="1" applyFill="1" applyBorder="1" applyAlignment="1">
      <alignment horizontal="center"/>
      <protection/>
    </xf>
    <xf numFmtId="168" fontId="21" fillId="0" borderId="17" xfId="53" applyNumberFormat="1" applyFont="1" applyBorder="1" applyAlignment="1">
      <alignment horizontal="center" vertical="center" wrapText="1"/>
      <protection/>
    </xf>
    <xf numFmtId="169" fontId="21" fillId="0" borderId="10" xfId="53" applyNumberFormat="1" applyFont="1" applyBorder="1" applyAlignment="1">
      <alignment horizontal="center" vertical="center" wrapText="1"/>
      <protection/>
    </xf>
    <xf numFmtId="168" fontId="19" fillId="5" borderId="18" xfId="53" applyNumberFormat="1" applyFont="1" applyFill="1" applyBorder="1" applyAlignment="1">
      <alignment horizontal="center" vertical="center"/>
      <protection/>
    </xf>
    <xf numFmtId="168" fontId="21" fillId="0" borderId="19" xfId="53" applyNumberFormat="1" applyFont="1" applyBorder="1" applyAlignment="1">
      <alignment horizontal="center" vertical="center" wrapText="1"/>
      <protection/>
    </xf>
    <xf numFmtId="169" fontId="21" fillId="0" borderId="18" xfId="53" applyNumberFormat="1" applyFont="1" applyBorder="1" applyAlignment="1">
      <alignment horizontal="center" vertical="center" wrapText="1"/>
      <protection/>
    </xf>
    <xf numFmtId="0" fontId="6" fillId="24" borderId="20" xfId="53" applyFont="1" applyFill="1" applyBorder="1">
      <alignment/>
      <protection/>
    </xf>
    <xf numFmtId="0" fontId="6" fillId="24" borderId="21" xfId="53" applyFont="1" applyFill="1" applyBorder="1">
      <alignment/>
      <protection/>
    </xf>
    <xf numFmtId="0" fontId="6" fillId="24" borderId="22" xfId="53" applyFont="1" applyFill="1" applyBorder="1">
      <alignment/>
      <protection/>
    </xf>
    <xf numFmtId="0" fontId="6" fillId="24" borderId="23" xfId="53" applyFont="1" applyFill="1" applyBorder="1">
      <alignment/>
      <protection/>
    </xf>
    <xf numFmtId="0" fontId="6" fillId="0" borderId="0" xfId="53" applyFill="1" applyBorder="1">
      <alignment/>
      <protection/>
    </xf>
    <xf numFmtId="0" fontId="6" fillId="0" borderId="0" xfId="53">
      <alignment/>
      <protection/>
    </xf>
    <xf numFmtId="0" fontId="6" fillId="0" borderId="0" xfId="53" applyFont="1" applyFill="1" applyBorder="1">
      <alignment/>
      <protection/>
    </xf>
    <xf numFmtId="0" fontId="6" fillId="0" borderId="0" xfId="53" applyFont="1" applyAlignment="1">
      <alignment horizontal="left"/>
      <protection/>
    </xf>
    <xf numFmtId="0" fontId="6" fillId="0" borderId="0" xfId="53" applyFont="1" applyAlignment="1">
      <alignment horizontal="left" vertical="center" wrapText="1"/>
      <protection/>
    </xf>
    <xf numFmtId="0" fontId="6" fillId="0" borderId="0" xfId="53" applyFont="1" applyAlignment="1">
      <alignment horizontal="justify" vertical="center" wrapText="1"/>
      <protection/>
    </xf>
    <xf numFmtId="0" fontId="6" fillId="0" borderId="0" xfId="53" applyFont="1" applyAlignment="1">
      <alignment horizontal="left" vertical="top" wrapText="1"/>
      <protection/>
    </xf>
    <xf numFmtId="0" fontId="6" fillId="0" borderId="0" xfId="53" applyFont="1" applyAlignment="1">
      <alignment horizontal="left" wrapText="1"/>
      <protection/>
    </xf>
    <xf numFmtId="0" fontId="6" fillId="0" borderId="0" xfId="53" applyFont="1">
      <alignment/>
      <protection/>
    </xf>
    <xf numFmtId="0" fontId="6" fillId="0" borderId="0" xfId="53" applyFont="1" applyAlignment="1">
      <alignment horizontal="left" vertical="top" wrapText="1"/>
      <protection/>
    </xf>
    <xf numFmtId="168" fontId="19" fillId="0" borderId="24" xfId="53" applyNumberFormat="1" applyFont="1" applyBorder="1">
      <alignment/>
      <protection/>
    </xf>
    <xf numFmtId="168" fontId="19" fillId="5" borderId="25" xfId="53" applyNumberFormat="1" applyFont="1" applyFill="1" applyBorder="1" applyAlignment="1">
      <alignment horizontal="justify"/>
      <protection/>
    </xf>
    <xf numFmtId="168" fontId="19" fillId="8" borderId="15" xfId="53" applyNumberFormat="1" applyFont="1" applyFill="1" applyBorder="1" applyAlignment="1">
      <alignment horizontal="center"/>
      <protection/>
    </xf>
    <xf numFmtId="168" fontId="19" fillId="8" borderId="26" xfId="53" applyNumberFormat="1" applyFont="1" applyFill="1" applyBorder="1" applyAlignment="1">
      <alignment horizontal="center"/>
      <protection/>
    </xf>
    <xf numFmtId="0" fontId="22" fillId="8" borderId="16" xfId="53" applyFont="1" applyFill="1" applyBorder="1" applyAlignment="1">
      <alignment horizontal="center"/>
      <protection/>
    </xf>
    <xf numFmtId="0" fontId="6" fillId="24" borderId="10" xfId="53" applyFont="1" applyFill="1" applyBorder="1">
      <alignment/>
      <protection/>
    </xf>
    <xf numFmtId="168" fontId="6" fillId="0" borderId="27" xfId="53" applyNumberFormat="1" applyFont="1" applyFill="1" applyBorder="1" applyAlignment="1">
      <alignment horizontal="center"/>
      <protection/>
    </xf>
    <xf numFmtId="168" fontId="6" fillId="0" borderId="28" xfId="53" applyNumberFormat="1" applyFont="1" applyFill="1" applyBorder="1" applyAlignment="1">
      <alignment horizontal="center"/>
      <protection/>
    </xf>
    <xf numFmtId="168" fontId="6" fillId="0" borderId="29" xfId="53" applyNumberFormat="1" applyFont="1" applyFill="1" applyBorder="1" applyAlignment="1">
      <alignment horizontal="center"/>
      <protection/>
    </xf>
    <xf numFmtId="168" fontId="6" fillId="0" borderId="30" xfId="53" applyNumberFormat="1" applyFont="1" applyFill="1" applyBorder="1" applyAlignment="1">
      <alignment horizontal="center"/>
      <protection/>
    </xf>
    <xf numFmtId="168" fontId="6" fillId="0" borderId="31" xfId="53" applyNumberFormat="1" applyFont="1" applyFill="1" applyBorder="1" applyAlignment="1">
      <alignment horizontal="center"/>
      <protection/>
    </xf>
    <xf numFmtId="168" fontId="6" fillId="0" borderId="32" xfId="53" applyNumberFormat="1" applyFont="1" applyFill="1" applyBorder="1" applyAlignment="1">
      <alignment horizontal="center"/>
      <protection/>
    </xf>
    <xf numFmtId="0" fontId="6" fillId="24" borderId="14" xfId="53" applyFont="1" applyFill="1" applyBorder="1">
      <alignment/>
      <protection/>
    </xf>
    <xf numFmtId="168" fontId="6" fillId="0" borderId="33" xfId="53" applyNumberFormat="1" applyFont="1" applyFill="1" applyBorder="1" applyAlignment="1">
      <alignment horizontal="center"/>
      <protection/>
    </xf>
    <xf numFmtId="168" fontId="6" fillId="0" borderId="34" xfId="53" applyNumberFormat="1" applyFont="1" applyFill="1" applyBorder="1" applyAlignment="1">
      <alignment horizontal="center"/>
      <protection/>
    </xf>
    <xf numFmtId="168" fontId="6" fillId="0" borderId="35" xfId="53" applyNumberFormat="1" applyFont="1" applyFill="1" applyBorder="1" applyAlignment="1">
      <alignment horizontal="center"/>
      <protection/>
    </xf>
    <xf numFmtId="0" fontId="6" fillId="0" borderId="36" xfId="53" applyNumberFormat="1" applyFont="1" applyBorder="1" applyAlignment="1">
      <alignment horizontal="center"/>
      <protection/>
    </xf>
    <xf numFmtId="0" fontId="6" fillId="0" borderId="32" xfId="53" applyNumberFormat="1" applyFont="1" applyBorder="1" applyAlignment="1">
      <alignment horizontal="center"/>
      <protection/>
    </xf>
    <xf numFmtId="0" fontId="6" fillId="0" borderId="37" xfId="53" applyNumberFormat="1" applyFont="1" applyBorder="1" applyAlignment="1">
      <alignment horizontal="center"/>
      <protection/>
    </xf>
    <xf numFmtId="0" fontId="6" fillId="0" borderId="35" xfId="53" applyNumberFormat="1" applyFont="1" applyBorder="1" applyAlignment="1">
      <alignment horizontal="center"/>
      <protection/>
    </xf>
    <xf numFmtId="170" fontId="6" fillId="0" borderId="38" xfId="53" applyNumberFormat="1" applyFont="1" applyBorder="1" applyAlignment="1">
      <alignment horizontal="center"/>
      <protection/>
    </xf>
    <xf numFmtId="0" fontId="6" fillId="0" borderId="39" xfId="53" applyNumberFormat="1" applyFont="1" applyBorder="1" applyAlignment="1">
      <alignment horizontal="center"/>
      <protection/>
    </xf>
    <xf numFmtId="0" fontId="6" fillId="0" borderId="38" xfId="53" applyNumberFormat="1" applyFont="1" applyBorder="1" applyAlignment="1">
      <alignment horizontal="center"/>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_Лист1"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173"/>
  <sheetViews>
    <sheetView tabSelected="1" workbookViewId="0" topLeftCell="A1">
      <selection activeCell="J5" sqref="J5"/>
    </sheetView>
  </sheetViews>
  <sheetFormatPr defaultColWidth="9.00390625" defaultRowHeight="12.75"/>
  <cols>
    <col min="1" max="1" width="28.00390625" style="0" customWidth="1"/>
    <col min="2" max="2" width="11.25390625" style="0" bestFit="1" customWidth="1"/>
  </cols>
  <sheetData>
    <row r="1" spans="1:7" ht="13.5" thickBot="1">
      <c r="A1" s="1" t="s">
        <v>71</v>
      </c>
      <c r="B1" s="2" t="s">
        <v>37</v>
      </c>
      <c r="C1" s="3"/>
      <c r="D1" s="3"/>
      <c r="E1" s="3"/>
      <c r="F1" s="3"/>
      <c r="G1" s="4"/>
    </row>
    <row r="2" spans="1:7" ht="13.5" thickBot="1">
      <c r="A2" s="5"/>
      <c r="B2" s="6" t="s">
        <v>72</v>
      </c>
      <c r="C2" s="7"/>
      <c r="D2" s="6" t="s">
        <v>73</v>
      </c>
      <c r="E2" s="7"/>
      <c r="F2" s="6" t="s">
        <v>74</v>
      </c>
      <c r="G2" s="7"/>
    </row>
    <row r="3" spans="1:7" ht="12.75">
      <c r="A3" s="5"/>
      <c r="B3" s="8" t="s">
        <v>75</v>
      </c>
      <c r="C3" s="9" t="s">
        <v>76</v>
      </c>
      <c r="D3" s="8" t="s">
        <v>75</v>
      </c>
      <c r="E3" s="9" t="s">
        <v>76</v>
      </c>
      <c r="F3" s="8" t="s">
        <v>75</v>
      </c>
      <c r="G3" s="9" t="s">
        <v>76</v>
      </c>
    </row>
    <row r="4" spans="1:7" ht="13.5" thickBot="1">
      <c r="A4" s="10"/>
      <c r="B4" s="11"/>
      <c r="C4" s="12"/>
      <c r="D4" s="11"/>
      <c r="E4" s="12"/>
      <c r="F4" s="11"/>
      <c r="G4" s="12"/>
    </row>
    <row r="5" spans="1:7" ht="12.75">
      <c r="A5" s="13" t="s">
        <v>1</v>
      </c>
      <c r="B5" s="47">
        <f>1000*1.1</f>
        <v>1100</v>
      </c>
      <c r="C5" s="48">
        <f>2285*1.1</f>
        <v>2513.5</v>
      </c>
      <c r="D5" s="49">
        <f>1700*1.1</f>
        <v>1870.0000000000002</v>
      </c>
      <c r="E5" s="48">
        <f>4015*1.1</f>
        <v>4416.5</v>
      </c>
      <c r="F5" s="49">
        <f>1700*1.1</f>
        <v>1870.0000000000002</v>
      </c>
      <c r="G5" s="48">
        <f>4015*1.1</f>
        <v>4416.5</v>
      </c>
    </row>
    <row r="6" spans="1:7" ht="12.75">
      <c r="A6" s="14" t="s">
        <v>2</v>
      </c>
      <c r="B6" s="47">
        <f aca="true" t="shared" si="0" ref="B6:B52">1000*1.1</f>
        <v>1100</v>
      </c>
      <c r="C6" s="44">
        <f>3595*1.1</f>
        <v>3954.5000000000005</v>
      </c>
      <c r="D6" s="49">
        <f>1700*1.1</f>
        <v>1870.0000000000002</v>
      </c>
      <c r="E6" s="44">
        <f>5525*1.1</f>
        <v>6077.500000000001</v>
      </c>
      <c r="F6" s="49">
        <f>1700*1.1</f>
        <v>1870.0000000000002</v>
      </c>
      <c r="G6" s="44" t="s">
        <v>108</v>
      </c>
    </row>
    <row r="7" spans="1:7" ht="12.75">
      <c r="A7" s="15" t="s">
        <v>3</v>
      </c>
      <c r="B7" s="47">
        <f t="shared" si="0"/>
        <v>1100</v>
      </c>
      <c r="C7" s="44">
        <f>2250*1.1</f>
        <v>2475</v>
      </c>
      <c r="D7" s="43" t="s">
        <v>0</v>
      </c>
      <c r="E7" s="44" t="s">
        <v>0</v>
      </c>
      <c r="F7" s="43" t="s">
        <v>0</v>
      </c>
      <c r="G7" s="44" t="s">
        <v>0</v>
      </c>
    </row>
    <row r="8" spans="1:7" ht="12.75">
      <c r="A8" s="15" t="s">
        <v>4</v>
      </c>
      <c r="B8" s="47">
        <f t="shared" si="0"/>
        <v>1100</v>
      </c>
      <c r="C8" s="44">
        <f>3735*1.1</f>
        <v>4108.5</v>
      </c>
      <c r="D8" s="43" t="s">
        <v>0</v>
      </c>
      <c r="E8" s="44" t="s">
        <v>0</v>
      </c>
      <c r="F8" s="43" t="s">
        <v>0</v>
      </c>
      <c r="G8" s="44" t="s">
        <v>0</v>
      </c>
    </row>
    <row r="9" spans="1:7" ht="12.75">
      <c r="A9" s="15" t="s">
        <v>6</v>
      </c>
      <c r="B9" s="47">
        <f t="shared" si="0"/>
        <v>1100</v>
      </c>
      <c r="C9" s="44">
        <f>2415*1.1</f>
        <v>2656.5</v>
      </c>
      <c r="D9" s="43" t="s">
        <v>0</v>
      </c>
      <c r="E9" s="44" t="s">
        <v>0</v>
      </c>
      <c r="F9" s="43" t="s">
        <v>0</v>
      </c>
      <c r="G9" s="44" t="s">
        <v>0</v>
      </c>
    </row>
    <row r="10" spans="1:7" ht="12.75">
      <c r="A10" s="15" t="s">
        <v>5</v>
      </c>
      <c r="B10" s="47">
        <f t="shared" si="0"/>
        <v>1100</v>
      </c>
      <c r="C10" s="44">
        <f>1905*1.1</f>
        <v>2095.5</v>
      </c>
      <c r="D10" s="43" t="s">
        <v>0</v>
      </c>
      <c r="E10" s="44" t="s">
        <v>0</v>
      </c>
      <c r="F10" s="43" t="s">
        <v>0</v>
      </c>
      <c r="G10" s="44" t="s">
        <v>0</v>
      </c>
    </row>
    <row r="11" spans="1:7" ht="12.75">
      <c r="A11" s="15" t="s">
        <v>7</v>
      </c>
      <c r="B11" s="47">
        <f t="shared" si="0"/>
        <v>1100</v>
      </c>
      <c r="C11" s="44">
        <f>2320*1.1</f>
        <v>2552</v>
      </c>
      <c r="D11" s="43" t="s">
        <v>0</v>
      </c>
      <c r="E11" s="44" t="s">
        <v>0</v>
      </c>
      <c r="F11" s="43" t="s">
        <v>0</v>
      </c>
      <c r="G11" s="44" t="s">
        <v>0</v>
      </c>
    </row>
    <row r="12" spans="1:7" ht="12.75">
      <c r="A12" s="15" t="s">
        <v>67</v>
      </c>
      <c r="B12" s="47">
        <f t="shared" si="0"/>
        <v>1100</v>
      </c>
      <c r="C12" s="44">
        <f>3330*1.1</f>
        <v>3663.0000000000005</v>
      </c>
      <c r="D12" s="43" t="s">
        <v>0</v>
      </c>
      <c r="E12" s="44" t="s">
        <v>0</v>
      </c>
      <c r="F12" s="43" t="s">
        <v>0</v>
      </c>
      <c r="G12" s="44" t="s">
        <v>0</v>
      </c>
    </row>
    <row r="13" spans="1:7" ht="12.75">
      <c r="A13" s="15" t="s">
        <v>91</v>
      </c>
      <c r="B13" s="47">
        <f t="shared" si="0"/>
        <v>1100</v>
      </c>
      <c r="C13" s="44">
        <f>3555*1.1</f>
        <v>3910.5000000000005</v>
      </c>
      <c r="D13" s="43" t="s">
        <v>0</v>
      </c>
      <c r="E13" s="44" t="s">
        <v>0</v>
      </c>
      <c r="F13" s="43" t="s">
        <v>0</v>
      </c>
      <c r="G13" s="44" t="s">
        <v>0</v>
      </c>
    </row>
    <row r="14" spans="1:7" ht="12.75">
      <c r="A14" s="15" t="s">
        <v>36</v>
      </c>
      <c r="B14" s="47">
        <f t="shared" si="0"/>
        <v>1100</v>
      </c>
      <c r="C14" s="44">
        <f>3310*1.1</f>
        <v>3641.0000000000005</v>
      </c>
      <c r="D14" s="49">
        <f>1700*1.1</f>
        <v>1870.0000000000002</v>
      </c>
      <c r="E14" s="44">
        <f>5110*1.1</f>
        <v>5621</v>
      </c>
      <c r="F14" s="49">
        <f>1700*1.1</f>
        <v>1870.0000000000002</v>
      </c>
      <c r="G14" s="44">
        <f>5110*1.1</f>
        <v>5621</v>
      </c>
    </row>
    <row r="15" spans="1:7" ht="12.75">
      <c r="A15" s="15" t="s">
        <v>78</v>
      </c>
      <c r="B15" s="47">
        <f t="shared" si="0"/>
        <v>1100</v>
      </c>
      <c r="C15" s="44">
        <f>2310*1.1</f>
        <v>2541</v>
      </c>
      <c r="D15" s="49">
        <f>1700*1.1</f>
        <v>1870.0000000000002</v>
      </c>
      <c r="E15" s="44">
        <f>3825*1.1</f>
        <v>4207.5</v>
      </c>
      <c r="F15" s="49">
        <f>1700*1.1</f>
        <v>1870.0000000000002</v>
      </c>
      <c r="G15" s="44">
        <f>3825*1.1</f>
        <v>4207.5</v>
      </c>
    </row>
    <row r="16" spans="1:7" ht="12.75">
      <c r="A16" s="15" t="s">
        <v>11</v>
      </c>
      <c r="B16" s="47">
        <f t="shared" si="0"/>
        <v>1100</v>
      </c>
      <c r="C16" s="44">
        <f>3365*1.1</f>
        <v>3701.5000000000005</v>
      </c>
      <c r="D16" s="43" t="s">
        <v>0</v>
      </c>
      <c r="E16" s="44" t="s">
        <v>0</v>
      </c>
      <c r="F16" s="43" t="s">
        <v>0</v>
      </c>
      <c r="G16" s="44" t="s">
        <v>0</v>
      </c>
    </row>
    <row r="17" spans="1:7" ht="12.75">
      <c r="A17" s="15" t="s">
        <v>10</v>
      </c>
      <c r="B17" s="47">
        <f t="shared" si="0"/>
        <v>1100</v>
      </c>
      <c r="C17" s="44">
        <f>2165*1.1</f>
        <v>2381.5</v>
      </c>
      <c r="D17" s="49">
        <f aca="true" t="shared" si="1" ref="D17:D23">1700*1.1</f>
        <v>1870.0000000000002</v>
      </c>
      <c r="E17" s="44">
        <f>3190*1.1</f>
        <v>3509.0000000000005</v>
      </c>
      <c r="F17" s="49">
        <f aca="true" t="shared" si="2" ref="F17:F23">1700*1.1</f>
        <v>1870.0000000000002</v>
      </c>
      <c r="G17" s="44">
        <f>3190*1.1</f>
        <v>3509.0000000000005</v>
      </c>
    </row>
    <row r="18" spans="1:7" ht="12.75">
      <c r="A18" s="15" t="s">
        <v>52</v>
      </c>
      <c r="B18" s="47">
        <f t="shared" si="0"/>
        <v>1100</v>
      </c>
      <c r="C18" s="44">
        <f>3245*1.1</f>
        <v>3569.5000000000005</v>
      </c>
      <c r="D18" s="49">
        <f t="shared" si="1"/>
        <v>1870.0000000000002</v>
      </c>
      <c r="E18" s="44">
        <f>5010*1.1</f>
        <v>5511</v>
      </c>
      <c r="F18" s="49">
        <f t="shared" si="2"/>
        <v>1870.0000000000002</v>
      </c>
      <c r="G18" s="44">
        <f>5010*1.1</f>
        <v>5511</v>
      </c>
    </row>
    <row r="19" spans="1:7" ht="12.75">
      <c r="A19" s="15" t="s">
        <v>12</v>
      </c>
      <c r="B19" s="47">
        <f t="shared" si="0"/>
        <v>1100</v>
      </c>
      <c r="C19" s="44">
        <f>2600*1.1</f>
        <v>2860.0000000000005</v>
      </c>
      <c r="D19" s="49">
        <f t="shared" si="1"/>
        <v>1870.0000000000002</v>
      </c>
      <c r="E19" s="44">
        <f>3655*1.1</f>
        <v>4020.5000000000005</v>
      </c>
      <c r="F19" s="49">
        <f t="shared" si="2"/>
        <v>1870.0000000000002</v>
      </c>
      <c r="G19" s="44">
        <f>3655*1.1</f>
        <v>4020.5000000000005</v>
      </c>
    </row>
    <row r="20" spans="1:7" ht="12.75">
      <c r="A20" s="15" t="s">
        <v>14</v>
      </c>
      <c r="B20" s="47">
        <f t="shared" si="0"/>
        <v>1100</v>
      </c>
      <c r="C20" s="44">
        <f>3270*1.1</f>
        <v>3597.0000000000005</v>
      </c>
      <c r="D20" s="49">
        <f t="shared" si="1"/>
        <v>1870.0000000000002</v>
      </c>
      <c r="E20" s="44">
        <f>5315*1.1</f>
        <v>5846.500000000001</v>
      </c>
      <c r="F20" s="49">
        <f t="shared" si="2"/>
        <v>1870.0000000000002</v>
      </c>
      <c r="G20" s="44">
        <f>5315*1.1</f>
        <v>5846.500000000001</v>
      </c>
    </row>
    <row r="21" spans="1:7" ht="12.75">
      <c r="A21" s="15" t="s">
        <v>15</v>
      </c>
      <c r="B21" s="47">
        <f t="shared" si="0"/>
        <v>1100</v>
      </c>
      <c r="C21" s="44">
        <f>2035*1.1</f>
        <v>2238.5</v>
      </c>
      <c r="D21" s="49">
        <f t="shared" si="1"/>
        <v>1870.0000000000002</v>
      </c>
      <c r="E21" s="44">
        <f>2705*1.1</f>
        <v>2975.5000000000005</v>
      </c>
      <c r="F21" s="49">
        <f t="shared" si="2"/>
        <v>1870.0000000000002</v>
      </c>
      <c r="G21" s="44">
        <f>2705*1.1</f>
        <v>2975.5000000000005</v>
      </c>
    </row>
    <row r="22" spans="1:7" ht="12.75">
      <c r="A22" s="15" t="s">
        <v>57</v>
      </c>
      <c r="B22" s="47">
        <f t="shared" si="0"/>
        <v>1100</v>
      </c>
      <c r="C22" s="44">
        <f>2820*1.1</f>
        <v>3102.0000000000005</v>
      </c>
      <c r="D22" s="49">
        <f t="shared" si="1"/>
        <v>1870.0000000000002</v>
      </c>
      <c r="E22" s="44">
        <f>5245*1.1</f>
        <v>5769.500000000001</v>
      </c>
      <c r="F22" s="49">
        <f t="shared" si="2"/>
        <v>1870.0000000000002</v>
      </c>
      <c r="G22" s="44">
        <f>5245*1.1</f>
        <v>5769.500000000001</v>
      </c>
    </row>
    <row r="23" spans="1:7" ht="12.75">
      <c r="A23" s="15" t="s">
        <v>16</v>
      </c>
      <c r="B23" s="47">
        <f t="shared" si="0"/>
        <v>1100</v>
      </c>
      <c r="C23" s="44">
        <f>2085*1.1</f>
        <v>2293.5</v>
      </c>
      <c r="D23" s="49">
        <f t="shared" si="1"/>
        <v>1870.0000000000002</v>
      </c>
      <c r="E23" s="44">
        <f>3265*1.1</f>
        <v>3591.5000000000005</v>
      </c>
      <c r="F23" s="49">
        <f t="shared" si="2"/>
        <v>1870.0000000000002</v>
      </c>
      <c r="G23" s="44">
        <f>3265*1.1</f>
        <v>3591.5000000000005</v>
      </c>
    </row>
    <row r="24" spans="1:7" ht="12.75">
      <c r="A24" s="15" t="s">
        <v>17</v>
      </c>
      <c r="B24" s="47">
        <f t="shared" si="0"/>
        <v>1100</v>
      </c>
      <c r="C24" s="44">
        <f>3780*1.1</f>
        <v>4158</v>
      </c>
      <c r="D24" s="43" t="s">
        <v>0</v>
      </c>
      <c r="E24" s="44" t="s">
        <v>0</v>
      </c>
      <c r="F24" s="43" t="s">
        <v>0</v>
      </c>
      <c r="G24" s="44" t="s">
        <v>0</v>
      </c>
    </row>
    <row r="25" spans="1:7" ht="12.75">
      <c r="A25" s="15" t="s">
        <v>18</v>
      </c>
      <c r="B25" s="47">
        <f t="shared" si="0"/>
        <v>1100</v>
      </c>
      <c r="C25" s="44">
        <f>3330*1.1</f>
        <v>3663.0000000000005</v>
      </c>
      <c r="D25" s="49">
        <f>1700*1.1</f>
        <v>1870.0000000000002</v>
      </c>
      <c r="E25" s="44">
        <f>5080*1.1</f>
        <v>5588</v>
      </c>
      <c r="F25" s="49">
        <f>1700*1.1</f>
        <v>1870.0000000000002</v>
      </c>
      <c r="G25" s="44">
        <f>5080*1.1</f>
        <v>5588</v>
      </c>
    </row>
    <row r="26" spans="1:7" ht="12.75">
      <c r="A26" s="15" t="s">
        <v>19</v>
      </c>
      <c r="B26" s="47">
        <f t="shared" si="0"/>
        <v>1100</v>
      </c>
      <c r="C26" s="44">
        <f>2280*1.1</f>
        <v>2508</v>
      </c>
      <c r="D26" s="49">
        <f>1700*1.1</f>
        <v>1870.0000000000002</v>
      </c>
      <c r="E26" s="44">
        <f>3610*1.1</f>
        <v>3971.0000000000005</v>
      </c>
      <c r="F26" s="49">
        <f>1700*1.1</f>
        <v>1870.0000000000002</v>
      </c>
      <c r="G26" s="44">
        <f>3610*1.1</f>
        <v>3971.0000000000005</v>
      </c>
    </row>
    <row r="27" spans="1:7" ht="12.75">
      <c r="A27" s="15" t="s">
        <v>21</v>
      </c>
      <c r="B27" s="47">
        <f t="shared" si="0"/>
        <v>1100</v>
      </c>
      <c r="C27" s="44">
        <f>3020*1.1</f>
        <v>3322.0000000000005</v>
      </c>
      <c r="D27" s="49">
        <f>1700*1.1</f>
        <v>1870.0000000000002</v>
      </c>
      <c r="E27" s="44">
        <f>4820*1.1</f>
        <v>5302</v>
      </c>
      <c r="F27" s="49">
        <f>1700*1.1</f>
        <v>1870.0000000000002</v>
      </c>
      <c r="G27" s="44">
        <f>4820*1.1</f>
        <v>5302</v>
      </c>
    </row>
    <row r="28" spans="1:7" ht="12.75">
      <c r="A28" s="15" t="s">
        <v>22</v>
      </c>
      <c r="B28" s="47">
        <f t="shared" si="0"/>
        <v>1100</v>
      </c>
      <c r="C28" s="44">
        <f>3085*1.1</f>
        <v>3393.5000000000005</v>
      </c>
      <c r="D28" s="43" t="s">
        <v>0</v>
      </c>
      <c r="E28" s="44" t="s">
        <v>0</v>
      </c>
      <c r="F28" s="43" t="s">
        <v>0</v>
      </c>
      <c r="G28" s="44" t="s">
        <v>0</v>
      </c>
    </row>
    <row r="29" spans="1:7" ht="12.75">
      <c r="A29" s="15" t="s">
        <v>20</v>
      </c>
      <c r="B29" s="47">
        <f t="shared" si="0"/>
        <v>1100</v>
      </c>
      <c r="C29" s="44">
        <f>3620*1.1</f>
        <v>3982.0000000000005</v>
      </c>
      <c r="D29" s="43" t="s">
        <v>0</v>
      </c>
      <c r="E29" s="44" t="s">
        <v>0</v>
      </c>
      <c r="F29" s="43" t="s">
        <v>0</v>
      </c>
      <c r="G29" s="44" t="s">
        <v>0</v>
      </c>
    </row>
    <row r="30" spans="1:7" ht="12.75">
      <c r="A30" s="15" t="s">
        <v>23</v>
      </c>
      <c r="B30" s="47">
        <f t="shared" si="0"/>
        <v>1100</v>
      </c>
      <c r="C30" s="44">
        <f>2910*1.1</f>
        <v>3201.0000000000005</v>
      </c>
      <c r="D30" s="49">
        <f>1700*1.1</f>
        <v>1870.0000000000002</v>
      </c>
      <c r="E30" s="44">
        <f>4615*1.1</f>
        <v>5076.5</v>
      </c>
      <c r="F30" s="49">
        <f>1700*1.1</f>
        <v>1870.0000000000002</v>
      </c>
      <c r="G30" s="44">
        <f>4615*1.1</f>
        <v>5076.5</v>
      </c>
    </row>
    <row r="31" spans="1:7" ht="12.75">
      <c r="A31" s="15" t="s">
        <v>53</v>
      </c>
      <c r="B31" s="47">
        <f t="shared" si="0"/>
        <v>1100</v>
      </c>
      <c r="C31" s="44">
        <f>2135*1.1</f>
        <v>2348.5</v>
      </c>
      <c r="D31" s="49">
        <f>1700*1.1</f>
        <v>1870.0000000000002</v>
      </c>
      <c r="E31" s="44">
        <f>3470*1.1</f>
        <v>3817.0000000000005</v>
      </c>
      <c r="F31" s="49">
        <f>1700*1.1</f>
        <v>1870.0000000000002</v>
      </c>
      <c r="G31" s="44">
        <f>3470*1.1</f>
        <v>3817.0000000000005</v>
      </c>
    </row>
    <row r="32" spans="1:7" ht="12.75">
      <c r="A32" s="15" t="s">
        <v>24</v>
      </c>
      <c r="B32" s="47">
        <f t="shared" si="0"/>
        <v>1100</v>
      </c>
      <c r="C32" s="44">
        <f>2410*1.1</f>
        <v>2651</v>
      </c>
      <c r="D32" s="49">
        <f>1700*1.1</f>
        <v>1870.0000000000002</v>
      </c>
      <c r="E32" s="44">
        <f>3855*1.1</f>
        <v>4240.5</v>
      </c>
      <c r="F32" s="49">
        <f>1700*1.1</f>
        <v>1870.0000000000002</v>
      </c>
      <c r="G32" s="44">
        <f>3855*1.1</f>
        <v>4240.5</v>
      </c>
    </row>
    <row r="33" spans="1:7" ht="12.75">
      <c r="A33" s="15" t="s">
        <v>25</v>
      </c>
      <c r="B33" s="47">
        <f t="shared" si="0"/>
        <v>1100</v>
      </c>
      <c r="C33" s="44">
        <f>3570*1.1</f>
        <v>3927.0000000000005</v>
      </c>
      <c r="D33" s="49">
        <f>1700*1.1</f>
        <v>1870.0000000000002</v>
      </c>
      <c r="E33" s="44">
        <f>5260*1.1</f>
        <v>5786.000000000001</v>
      </c>
      <c r="F33" s="49">
        <f>1700*1.1</f>
        <v>1870.0000000000002</v>
      </c>
      <c r="G33" s="44">
        <f>5260*1.1</f>
        <v>5786.000000000001</v>
      </c>
    </row>
    <row r="34" spans="1:7" ht="12.75">
      <c r="A34" s="15" t="s">
        <v>26</v>
      </c>
      <c r="B34" s="47">
        <f t="shared" si="0"/>
        <v>1100</v>
      </c>
      <c r="C34" s="44">
        <f>3260*1.1</f>
        <v>3586.0000000000005</v>
      </c>
      <c r="D34" s="43" t="s">
        <v>0</v>
      </c>
      <c r="E34" s="44" t="s">
        <v>0</v>
      </c>
      <c r="F34" s="43" t="s">
        <v>0</v>
      </c>
      <c r="G34" s="44" t="s">
        <v>0</v>
      </c>
    </row>
    <row r="35" spans="1:7" ht="12.75">
      <c r="A35" s="15" t="s">
        <v>54</v>
      </c>
      <c r="B35" s="47">
        <f t="shared" si="0"/>
        <v>1100</v>
      </c>
      <c r="C35" s="44">
        <f>2730*1.1</f>
        <v>3003.0000000000005</v>
      </c>
      <c r="D35" s="49">
        <f aca="true" t="shared" si="3" ref="D35:D40">1700*1.1</f>
        <v>1870.0000000000002</v>
      </c>
      <c r="E35" s="44">
        <f>3955*1.1</f>
        <v>4350.5</v>
      </c>
      <c r="F35" s="49">
        <f aca="true" t="shared" si="4" ref="F35:F40">1700*1.1</f>
        <v>1870.0000000000002</v>
      </c>
      <c r="G35" s="44">
        <f>3955*1.1</f>
        <v>4350.5</v>
      </c>
    </row>
    <row r="36" spans="1:7" ht="12.75">
      <c r="A36" s="15" t="s">
        <v>56</v>
      </c>
      <c r="B36" s="47">
        <f t="shared" si="0"/>
        <v>1100</v>
      </c>
      <c r="C36" s="44">
        <f>2900*1.1</f>
        <v>3190.0000000000005</v>
      </c>
      <c r="D36" s="49">
        <f t="shared" si="3"/>
        <v>1870.0000000000002</v>
      </c>
      <c r="E36" s="44">
        <f>5220*1.1</f>
        <v>5742.000000000001</v>
      </c>
      <c r="F36" s="49">
        <f t="shared" si="4"/>
        <v>1870.0000000000002</v>
      </c>
      <c r="G36" s="44">
        <f>5220*1.1</f>
        <v>5742.000000000001</v>
      </c>
    </row>
    <row r="37" spans="1:7" ht="12.75">
      <c r="A37" s="15" t="s">
        <v>55</v>
      </c>
      <c r="B37" s="47">
        <f t="shared" si="0"/>
        <v>1100</v>
      </c>
      <c r="C37" s="44">
        <f>2945*1.1</f>
        <v>3239.5000000000005</v>
      </c>
      <c r="D37" s="49">
        <f t="shared" si="3"/>
        <v>1870.0000000000002</v>
      </c>
      <c r="E37" s="44">
        <f>4950*1.1</f>
        <v>5445</v>
      </c>
      <c r="F37" s="49">
        <f t="shared" si="4"/>
        <v>1870.0000000000002</v>
      </c>
      <c r="G37" s="44">
        <f>4950*1.1</f>
        <v>5445</v>
      </c>
    </row>
    <row r="38" spans="1:7" ht="12.75">
      <c r="A38" s="15" t="s">
        <v>27</v>
      </c>
      <c r="B38" s="47">
        <f t="shared" si="0"/>
        <v>1100</v>
      </c>
      <c r="C38" s="44">
        <f>2610*1.1</f>
        <v>2871.0000000000005</v>
      </c>
      <c r="D38" s="49">
        <f t="shared" si="3"/>
        <v>1870.0000000000002</v>
      </c>
      <c r="E38" s="44">
        <f>4730*1.1</f>
        <v>5203</v>
      </c>
      <c r="F38" s="49">
        <f t="shared" si="4"/>
        <v>1870.0000000000002</v>
      </c>
      <c r="G38" s="44">
        <f>4730*1.1</f>
        <v>5203</v>
      </c>
    </row>
    <row r="39" spans="1:7" ht="12.75">
      <c r="A39" s="15" t="s">
        <v>28</v>
      </c>
      <c r="B39" s="47">
        <f t="shared" si="0"/>
        <v>1100</v>
      </c>
      <c r="C39" s="44">
        <f>2525*1.1</f>
        <v>2777.5</v>
      </c>
      <c r="D39" s="49">
        <f t="shared" si="3"/>
        <v>1870.0000000000002</v>
      </c>
      <c r="E39" s="44">
        <f>4530*1.1</f>
        <v>4983</v>
      </c>
      <c r="F39" s="49">
        <f t="shared" si="4"/>
        <v>1870.0000000000002</v>
      </c>
      <c r="G39" s="44">
        <f>4530*1.1</f>
        <v>4983</v>
      </c>
    </row>
    <row r="40" spans="1:7" ht="12.75">
      <c r="A40" s="15" t="s">
        <v>77</v>
      </c>
      <c r="B40" s="47">
        <f t="shared" si="0"/>
        <v>1100</v>
      </c>
      <c r="C40" s="44">
        <f>3590*1.1</f>
        <v>3949.0000000000005</v>
      </c>
      <c r="D40" s="49">
        <f t="shared" si="3"/>
        <v>1870.0000000000002</v>
      </c>
      <c r="E40" s="44">
        <f>5715*1.1</f>
        <v>6286.500000000001</v>
      </c>
      <c r="F40" s="49">
        <f t="shared" si="4"/>
        <v>1870.0000000000002</v>
      </c>
      <c r="G40" s="44">
        <f>5715*1.1</f>
        <v>6286.500000000001</v>
      </c>
    </row>
    <row r="41" spans="1:7" ht="12.75">
      <c r="A41" s="15" t="s">
        <v>29</v>
      </c>
      <c r="B41" s="47">
        <f t="shared" si="0"/>
        <v>1100</v>
      </c>
      <c r="C41" s="44">
        <f>3430*1.1</f>
        <v>3773.0000000000005</v>
      </c>
      <c r="D41" s="43" t="s">
        <v>0</v>
      </c>
      <c r="E41" s="44" t="s">
        <v>0</v>
      </c>
      <c r="F41" s="43" t="s">
        <v>0</v>
      </c>
      <c r="G41" s="44" t="s">
        <v>0</v>
      </c>
    </row>
    <row r="42" spans="1:7" ht="12.75">
      <c r="A42" s="15" t="s">
        <v>30</v>
      </c>
      <c r="B42" s="47">
        <f t="shared" si="0"/>
        <v>1100</v>
      </c>
      <c r="C42" s="44">
        <f>3145*1.1</f>
        <v>3459.5000000000005</v>
      </c>
      <c r="D42" s="43" t="s">
        <v>0</v>
      </c>
      <c r="E42" s="44" t="s">
        <v>0</v>
      </c>
      <c r="F42" s="43" t="s">
        <v>0</v>
      </c>
      <c r="G42" s="44" t="s">
        <v>0</v>
      </c>
    </row>
    <row r="43" spans="1:7" ht="12.75">
      <c r="A43" s="15" t="s">
        <v>31</v>
      </c>
      <c r="B43" s="47">
        <f t="shared" si="0"/>
        <v>1100</v>
      </c>
      <c r="C43" s="44">
        <f>2500*1.1</f>
        <v>2750</v>
      </c>
      <c r="D43" s="49">
        <f>1700*1.1</f>
        <v>1870.0000000000002</v>
      </c>
      <c r="E43" s="44">
        <f>3990*1.1</f>
        <v>4389</v>
      </c>
      <c r="F43" s="49">
        <f>1700*1.1</f>
        <v>1870.0000000000002</v>
      </c>
      <c r="G43" s="44">
        <f>3990*1.1</f>
        <v>4389</v>
      </c>
    </row>
    <row r="44" spans="1:7" ht="12.75">
      <c r="A44" s="15" t="s">
        <v>32</v>
      </c>
      <c r="B44" s="47">
        <f t="shared" si="0"/>
        <v>1100</v>
      </c>
      <c r="C44" s="44">
        <f>3425*1.1</f>
        <v>3767.5000000000005</v>
      </c>
      <c r="D44" s="43" t="s">
        <v>0</v>
      </c>
      <c r="E44" s="44" t="s">
        <v>0</v>
      </c>
      <c r="F44" s="43" t="s">
        <v>0</v>
      </c>
      <c r="G44" s="44" t="s">
        <v>0</v>
      </c>
    </row>
    <row r="45" spans="1:7" ht="12.75">
      <c r="A45" s="15" t="s">
        <v>33</v>
      </c>
      <c r="B45" s="47">
        <f t="shared" si="0"/>
        <v>1100</v>
      </c>
      <c r="C45" s="44">
        <f>3055*1.1</f>
        <v>3360.5000000000005</v>
      </c>
      <c r="D45" s="49">
        <f>1700*1.1</f>
        <v>1870.0000000000002</v>
      </c>
      <c r="E45" s="44">
        <f>4470*1.1</f>
        <v>4917</v>
      </c>
      <c r="F45" s="49">
        <f>1700*1.1</f>
        <v>1870.0000000000002</v>
      </c>
      <c r="G45" s="44">
        <f>4470*1.1</f>
        <v>4917</v>
      </c>
    </row>
    <row r="46" spans="1:7" ht="12.75">
      <c r="A46" s="15" t="s">
        <v>35</v>
      </c>
      <c r="B46" s="47">
        <f t="shared" si="0"/>
        <v>1100</v>
      </c>
      <c r="C46" s="44">
        <f>3210*1.1</f>
        <v>3531.0000000000005</v>
      </c>
      <c r="D46" s="49">
        <f>1700*1.1</f>
        <v>1870.0000000000002</v>
      </c>
      <c r="E46" s="44">
        <f>5215*1.1</f>
        <v>5736.500000000001</v>
      </c>
      <c r="F46" s="49">
        <f>1700*1.1</f>
        <v>1870.0000000000002</v>
      </c>
      <c r="G46" s="44">
        <f>5215*1.1</f>
        <v>5736.500000000001</v>
      </c>
    </row>
    <row r="47" spans="1:7" ht="12.75">
      <c r="A47" s="15" t="s">
        <v>34</v>
      </c>
      <c r="B47" s="47">
        <f t="shared" si="0"/>
        <v>1100</v>
      </c>
      <c r="C47" s="44">
        <f>3120*1.1</f>
        <v>3432.0000000000005</v>
      </c>
      <c r="D47" s="49">
        <f>1700*1.1</f>
        <v>1870.0000000000002</v>
      </c>
      <c r="E47" s="44">
        <f>4210*1.1</f>
        <v>4631</v>
      </c>
      <c r="F47" s="49">
        <f>1700*1.1</f>
        <v>1870.0000000000002</v>
      </c>
      <c r="G47" s="44">
        <f>4210*1.1</f>
        <v>4631</v>
      </c>
    </row>
    <row r="48" spans="1:7" ht="12.75">
      <c r="A48" s="15" t="s">
        <v>13</v>
      </c>
      <c r="B48" s="47">
        <f t="shared" si="0"/>
        <v>1100</v>
      </c>
      <c r="C48" s="44">
        <f>1480*1.1</f>
        <v>1628.0000000000002</v>
      </c>
      <c r="D48" s="49">
        <f>1700*1.1</f>
        <v>1870.0000000000002</v>
      </c>
      <c r="E48" s="44">
        <f>1970*1.1</f>
        <v>2167</v>
      </c>
      <c r="F48" s="49">
        <f>1700*1.1</f>
        <v>1870.0000000000002</v>
      </c>
      <c r="G48" s="44">
        <f>1970*1.1</f>
        <v>2167</v>
      </c>
    </row>
    <row r="49" spans="1:7" ht="12.75">
      <c r="A49" s="15" t="s">
        <v>8</v>
      </c>
      <c r="B49" s="47">
        <f t="shared" si="0"/>
        <v>1100</v>
      </c>
      <c r="C49" s="44">
        <f>3480*1.1</f>
        <v>3828.0000000000005</v>
      </c>
      <c r="D49" s="43" t="s">
        <v>0</v>
      </c>
      <c r="E49" s="44" t="s">
        <v>0</v>
      </c>
      <c r="F49" s="43" t="s">
        <v>0</v>
      </c>
      <c r="G49" s="44" t="s">
        <v>0</v>
      </c>
    </row>
    <row r="50" spans="1:7" ht="12.75">
      <c r="A50" s="15" t="s">
        <v>9</v>
      </c>
      <c r="B50" s="47">
        <f t="shared" si="0"/>
        <v>1100</v>
      </c>
      <c r="C50" s="44">
        <f>2245*1.1</f>
        <v>2469.5</v>
      </c>
      <c r="D50" s="49">
        <f>1700*1.1</f>
        <v>1870.0000000000002</v>
      </c>
      <c r="E50" s="44">
        <f>4380*1.1</f>
        <v>4818</v>
      </c>
      <c r="F50" s="49">
        <f>1700*1.1</f>
        <v>1870.0000000000002</v>
      </c>
      <c r="G50" s="44">
        <f>4380*1.1</f>
        <v>4818</v>
      </c>
    </row>
    <row r="51" spans="1:7" ht="12.75">
      <c r="A51" s="15" t="s">
        <v>90</v>
      </c>
      <c r="B51" s="47">
        <f t="shared" si="0"/>
        <v>1100</v>
      </c>
      <c r="C51" s="44">
        <f>3490*1.1</f>
        <v>3839.0000000000005</v>
      </c>
      <c r="D51" s="43" t="s">
        <v>0</v>
      </c>
      <c r="E51" s="44" t="s">
        <v>0</v>
      </c>
      <c r="F51" s="43" t="s">
        <v>0</v>
      </c>
      <c r="G51" s="44" t="s">
        <v>0</v>
      </c>
    </row>
    <row r="52" spans="1:7" ht="13.5" thickBot="1">
      <c r="A52" s="16" t="s">
        <v>66</v>
      </c>
      <c r="B52" s="47">
        <f t="shared" si="0"/>
        <v>1100</v>
      </c>
      <c r="C52" s="46">
        <f>2810*1.1</f>
        <v>3091.0000000000005</v>
      </c>
      <c r="D52" s="45" t="s">
        <v>0</v>
      </c>
      <c r="E52" s="46" t="s">
        <v>0</v>
      </c>
      <c r="F52" s="45" t="s">
        <v>0</v>
      </c>
      <c r="G52" s="46" t="s">
        <v>0</v>
      </c>
    </row>
    <row r="53" spans="1:7" ht="12.75">
      <c r="A53" s="17"/>
      <c r="B53" s="18"/>
      <c r="C53" s="18"/>
      <c r="D53" s="18"/>
      <c r="E53" s="18"/>
      <c r="F53" s="18"/>
      <c r="G53" s="18"/>
    </row>
    <row r="54" spans="1:7" ht="12.75">
      <c r="A54" s="17"/>
      <c r="B54" s="18"/>
      <c r="C54" s="18"/>
      <c r="D54" s="18"/>
      <c r="E54" s="18"/>
      <c r="F54" s="18"/>
      <c r="G54" s="18"/>
    </row>
    <row r="55" spans="1:7" ht="12.75">
      <c r="A55" s="19" t="s">
        <v>38</v>
      </c>
      <c r="B55" s="18"/>
      <c r="C55" s="18"/>
      <c r="D55" s="18"/>
      <c r="E55" s="18"/>
      <c r="F55" s="18"/>
      <c r="G55" s="18"/>
    </row>
    <row r="56" spans="1:7" ht="12.75">
      <c r="A56" s="17"/>
      <c r="B56" s="18"/>
      <c r="C56" s="18"/>
      <c r="D56" s="18"/>
      <c r="E56" s="18"/>
      <c r="F56" s="18"/>
      <c r="G56" s="18"/>
    </row>
    <row r="57" spans="1:7" ht="12.75">
      <c r="A57" s="20" t="s">
        <v>39</v>
      </c>
      <c r="B57" s="20"/>
      <c r="C57" s="20"/>
      <c r="D57" s="20"/>
      <c r="E57" s="20"/>
      <c r="F57" s="20"/>
      <c r="G57" s="20"/>
    </row>
    <row r="58" spans="1:7" ht="12.75">
      <c r="A58" s="20" t="s">
        <v>101</v>
      </c>
      <c r="B58" s="20"/>
      <c r="C58" s="20"/>
      <c r="D58" s="20"/>
      <c r="E58" s="20"/>
      <c r="F58" s="20"/>
      <c r="G58" s="20"/>
    </row>
    <row r="59" spans="1:7" ht="12.75">
      <c r="A59" s="20" t="s">
        <v>70</v>
      </c>
      <c r="B59" s="20"/>
      <c r="C59" s="20"/>
      <c r="D59" s="20"/>
      <c r="E59" s="20"/>
      <c r="F59" s="20"/>
      <c r="G59" s="20"/>
    </row>
    <row r="60" spans="1:7" ht="12.75">
      <c r="A60" s="21" t="s">
        <v>102</v>
      </c>
      <c r="B60" s="21"/>
      <c r="C60" s="21"/>
      <c r="D60" s="21"/>
      <c r="E60" s="21"/>
      <c r="F60" s="21"/>
      <c r="G60" s="21"/>
    </row>
    <row r="61" spans="1:7" ht="12.75">
      <c r="A61" s="21"/>
      <c r="B61" s="21"/>
      <c r="C61" s="21"/>
      <c r="D61" s="21"/>
      <c r="E61" s="21"/>
      <c r="F61" s="21"/>
      <c r="G61" s="21"/>
    </row>
    <row r="62" spans="1:7" ht="12.75">
      <c r="A62" s="21"/>
      <c r="B62" s="21"/>
      <c r="C62" s="21"/>
      <c r="D62" s="21"/>
      <c r="E62" s="21"/>
      <c r="F62" s="21"/>
      <c r="G62" s="21"/>
    </row>
    <row r="63" spans="1:7" ht="51">
      <c r="A63" s="22" t="s">
        <v>45</v>
      </c>
      <c r="B63" s="18"/>
      <c r="C63" s="18"/>
      <c r="D63" s="18"/>
      <c r="E63" s="18"/>
      <c r="F63" s="18"/>
      <c r="G63" s="18"/>
    </row>
    <row r="64" spans="1:7" ht="12.75">
      <c r="A64" s="21" t="s">
        <v>40</v>
      </c>
      <c r="B64" s="21"/>
      <c r="C64" s="21"/>
      <c r="D64" s="21"/>
      <c r="E64" s="21"/>
      <c r="F64" s="21"/>
      <c r="G64" s="21"/>
    </row>
    <row r="65" spans="1:7" ht="12.75">
      <c r="A65" s="21" t="s">
        <v>79</v>
      </c>
      <c r="B65" s="21"/>
      <c r="C65" s="21"/>
      <c r="D65" s="21"/>
      <c r="E65" s="21"/>
      <c r="F65" s="21"/>
      <c r="G65" s="21"/>
    </row>
    <row r="66" spans="1:7" ht="12.75">
      <c r="A66" s="21" t="s">
        <v>41</v>
      </c>
      <c r="B66" s="21"/>
      <c r="C66" s="21"/>
      <c r="D66" s="21"/>
      <c r="E66" s="21"/>
      <c r="F66" s="21"/>
      <c r="G66" s="21"/>
    </row>
    <row r="67" spans="1:7" ht="12.75">
      <c r="A67" s="21" t="s">
        <v>42</v>
      </c>
      <c r="B67" s="21"/>
      <c r="C67" s="21"/>
      <c r="D67" s="21"/>
      <c r="E67" s="21"/>
      <c r="F67" s="21"/>
      <c r="G67" s="21"/>
    </row>
    <row r="68" spans="1:7" ht="12.75">
      <c r="A68" s="21" t="s">
        <v>43</v>
      </c>
      <c r="B68" s="21"/>
      <c r="C68" s="21"/>
      <c r="D68" s="21"/>
      <c r="E68" s="21"/>
      <c r="F68" s="21"/>
      <c r="G68" s="21"/>
    </row>
    <row r="69" spans="1:7" ht="12.75">
      <c r="A69" s="21" t="s">
        <v>44</v>
      </c>
      <c r="B69" s="21"/>
      <c r="C69" s="21"/>
      <c r="D69" s="21"/>
      <c r="E69" s="21"/>
      <c r="F69" s="21"/>
      <c r="G69" s="21"/>
    </row>
    <row r="70" spans="1:7" ht="12.75">
      <c r="A70" s="21" t="s">
        <v>103</v>
      </c>
      <c r="B70" s="21"/>
      <c r="C70" s="21"/>
      <c r="D70" s="21"/>
      <c r="E70" s="21"/>
      <c r="F70" s="21"/>
      <c r="G70" s="21"/>
    </row>
    <row r="71" spans="1:7" ht="12.75">
      <c r="A71" s="21"/>
      <c r="B71" s="21"/>
      <c r="C71" s="21"/>
      <c r="D71" s="21"/>
      <c r="E71" s="21"/>
      <c r="F71" s="21"/>
      <c r="G71" s="21"/>
    </row>
    <row r="72" spans="1:7" ht="12.75">
      <c r="A72" s="21"/>
      <c r="B72" s="21"/>
      <c r="C72" s="21"/>
      <c r="D72" s="21"/>
      <c r="E72" s="21"/>
      <c r="F72" s="21"/>
      <c r="G72" s="21"/>
    </row>
    <row r="73" spans="1:7" ht="12.75">
      <c r="A73" s="21" t="s">
        <v>104</v>
      </c>
      <c r="B73" s="21"/>
      <c r="C73" s="21"/>
      <c r="D73" s="21"/>
      <c r="E73" s="21"/>
      <c r="F73" s="21"/>
      <c r="G73" s="21"/>
    </row>
    <row r="74" spans="1:7" ht="12.75">
      <c r="A74" s="21"/>
      <c r="B74" s="21"/>
      <c r="C74" s="21"/>
      <c r="D74" s="21"/>
      <c r="E74" s="21"/>
      <c r="F74" s="21"/>
      <c r="G74" s="21"/>
    </row>
    <row r="75" spans="1:7" ht="12.75">
      <c r="A75" s="21"/>
      <c r="B75" s="21"/>
      <c r="C75" s="21"/>
      <c r="D75" s="21"/>
      <c r="E75" s="21"/>
      <c r="F75" s="21"/>
      <c r="G75" s="21"/>
    </row>
    <row r="76" spans="1:7" ht="12.75">
      <c r="A76" s="21" t="s">
        <v>80</v>
      </c>
      <c r="B76" s="21"/>
      <c r="C76" s="21"/>
      <c r="D76" s="21"/>
      <c r="E76" s="21"/>
      <c r="F76" s="21"/>
      <c r="G76" s="21"/>
    </row>
    <row r="77" spans="1:7" ht="12.75">
      <c r="A77" s="21"/>
      <c r="B77" s="21"/>
      <c r="C77" s="21"/>
      <c r="D77" s="21"/>
      <c r="E77" s="21"/>
      <c r="F77" s="21"/>
      <c r="G77" s="21"/>
    </row>
    <row r="78" spans="1:7" ht="12.75">
      <c r="A78" s="23" t="s">
        <v>105</v>
      </c>
      <c r="B78" s="23"/>
      <c r="C78" s="23"/>
      <c r="D78" s="23"/>
      <c r="E78" s="23"/>
      <c r="F78" s="23"/>
      <c r="G78" s="23"/>
    </row>
    <row r="79" spans="1:7" ht="12.75">
      <c r="A79" s="23"/>
      <c r="B79" s="23"/>
      <c r="C79" s="23"/>
      <c r="D79" s="23"/>
      <c r="E79" s="23"/>
      <c r="F79" s="23"/>
      <c r="G79" s="23"/>
    </row>
    <row r="80" spans="1:7" ht="12.75">
      <c r="A80" s="23"/>
      <c r="B80" s="23"/>
      <c r="C80" s="23"/>
      <c r="D80" s="23"/>
      <c r="E80" s="23"/>
      <c r="F80" s="23"/>
      <c r="G80" s="23"/>
    </row>
    <row r="81" spans="1:7" ht="12.75">
      <c r="A81" s="23"/>
      <c r="B81" s="23"/>
      <c r="C81" s="23"/>
      <c r="D81" s="23"/>
      <c r="E81" s="23"/>
      <c r="F81" s="23"/>
      <c r="G81" s="23"/>
    </row>
    <row r="82" spans="1:7" ht="12.75">
      <c r="A82" s="23" t="s">
        <v>46</v>
      </c>
      <c r="B82" s="23"/>
      <c r="C82" s="23"/>
      <c r="D82" s="23"/>
      <c r="E82" s="23"/>
      <c r="F82" s="23"/>
      <c r="G82" s="23"/>
    </row>
    <row r="83" spans="1:7" ht="12.75">
      <c r="A83" s="23"/>
      <c r="B83" s="23"/>
      <c r="C83" s="23"/>
      <c r="D83" s="23"/>
      <c r="E83" s="23"/>
      <c r="F83" s="23"/>
      <c r="G83" s="23"/>
    </row>
    <row r="84" spans="1:7" ht="12.75">
      <c r="A84" s="21" t="s">
        <v>47</v>
      </c>
      <c r="B84" s="21"/>
      <c r="C84" s="21"/>
      <c r="D84" s="21"/>
      <c r="E84" s="21"/>
      <c r="F84" s="21"/>
      <c r="G84" s="21"/>
    </row>
    <row r="85" spans="1:7" ht="12.75">
      <c r="A85" s="21" t="s">
        <v>48</v>
      </c>
      <c r="B85" s="21"/>
      <c r="C85" s="21"/>
      <c r="D85" s="21"/>
      <c r="E85" s="21"/>
      <c r="F85" s="21"/>
      <c r="G85" s="21"/>
    </row>
    <row r="86" spans="1:7" ht="12.75">
      <c r="A86" s="21" t="s">
        <v>49</v>
      </c>
      <c r="B86" s="21"/>
      <c r="C86" s="21"/>
      <c r="D86" s="21"/>
      <c r="E86" s="21"/>
      <c r="F86" s="21"/>
      <c r="G86" s="21"/>
    </row>
    <row r="87" spans="1:7" ht="12.75">
      <c r="A87" s="21" t="s">
        <v>51</v>
      </c>
      <c r="B87" s="21"/>
      <c r="C87" s="21"/>
      <c r="D87" s="21"/>
      <c r="E87" s="21"/>
      <c r="F87" s="21"/>
      <c r="G87" s="21"/>
    </row>
    <row r="88" spans="1:7" ht="12.75">
      <c r="A88" s="21"/>
      <c r="B88" s="21"/>
      <c r="C88" s="21"/>
      <c r="D88" s="21"/>
      <c r="E88" s="21"/>
      <c r="F88" s="21"/>
      <c r="G88" s="21"/>
    </row>
    <row r="89" spans="1:7" ht="12.75">
      <c r="A89" s="21" t="s">
        <v>92</v>
      </c>
      <c r="B89" s="21"/>
      <c r="C89" s="21"/>
      <c r="D89" s="21"/>
      <c r="E89" s="21"/>
      <c r="F89" s="21"/>
      <c r="G89" s="21"/>
    </row>
    <row r="90" spans="1:7" ht="12.75">
      <c r="A90" s="21" t="s">
        <v>93</v>
      </c>
      <c r="B90" s="21"/>
      <c r="C90" s="21"/>
      <c r="D90" s="21"/>
      <c r="E90" s="21"/>
      <c r="F90" s="21"/>
      <c r="G90" s="21"/>
    </row>
    <row r="91" spans="1:7" ht="12.75">
      <c r="A91" s="21" t="s">
        <v>81</v>
      </c>
      <c r="B91" s="21"/>
      <c r="C91" s="21"/>
      <c r="D91" s="21"/>
      <c r="E91" s="21"/>
      <c r="F91" s="21"/>
      <c r="G91" s="21"/>
    </row>
    <row r="92" spans="1:7" ht="12.75">
      <c r="A92" s="21"/>
      <c r="B92" s="21"/>
      <c r="C92" s="21"/>
      <c r="D92" s="21"/>
      <c r="E92" s="21"/>
      <c r="F92" s="21"/>
      <c r="G92" s="21"/>
    </row>
    <row r="93" spans="1:7" ht="12.75">
      <c r="A93" s="21" t="s">
        <v>82</v>
      </c>
      <c r="B93" s="21"/>
      <c r="C93" s="21"/>
      <c r="D93" s="21"/>
      <c r="E93" s="21"/>
      <c r="F93" s="21"/>
      <c r="G93" s="21"/>
    </row>
    <row r="94" spans="1:7" ht="12.75">
      <c r="A94" s="21"/>
      <c r="B94" s="21"/>
      <c r="C94" s="21"/>
      <c r="D94" s="21"/>
      <c r="E94" s="21"/>
      <c r="F94" s="21"/>
      <c r="G94" s="21"/>
    </row>
    <row r="95" spans="1:7" ht="12.75">
      <c r="A95" s="21" t="s">
        <v>68</v>
      </c>
      <c r="B95" s="21"/>
      <c r="C95" s="21"/>
      <c r="D95" s="21"/>
      <c r="E95" s="21"/>
      <c r="F95" s="21"/>
      <c r="G95" s="21"/>
    </row>
    <row r="96" spans="1:7" ht="12.75">
      <c r="A96" s="21" t="s">
        <v>50</v>
      </c>
      <c r="B96" s="21"/>
      <c r="C96" s="21"/>
      <c r="D96" s="21"/>
      <c r="E96" s="21"/>
      <c r="F96" s="21"/>
      <c r="G96" s="21"/>
    </row>
    <row r="97" spans="1:7" ht="12.75">
      <c r="A97" s="21"/>
      <c r="B97" s="21"/>
      <c r="C97" s="21"/>
      <c r="D97" s="21"/>
      <c r="E97" s="21"/>
      <c r="F97" s="21"/>
      <c r="G97" s="21"/>
    </row>
    <row r="98" spans="1:7" ht="12.75">
      <c r="A98" s="21" t="s">
        <v>69</v>
      </c>
      <c r="B98" s="21"/>
      <c r="C98" s="21"/>
      <c r="D98" s="21"/>
      <c r="E98" s="21"/>
      <c r="F98" s="21"/>
      <c r="G98" s="21"/>
    </row>
    <row r="99" spans="1:7" ht="12.75">
      <c r="A99" s="21" t="s">
        <v>106</v>
      </c>
      <c r="B99" s="21"/>
      <c r="C99" s="21"/>
      <c r="D99" s="21"/>
      <c r="E99" s="21"/>
      <c r="F99" s="21"/>
      <c r="G99" s="21"/>
    </row>
    <row r="100" spans="1:7" ht="12.75">
      <c r="A100" s="21"/>
      <c r="B100" s="21"/>
      <c r="C100" s="21"/>
      <c r="D100" s="21"/>
      <c r="E100" s="21"/>
      <c r="F100" s="21"/>
      <c r="G100" s="21"/>
    </row>
    <row r="101" spans="1:7" ht="12.75">
      <c r="A101" s="21"/>
      <c r="B101" s="21"/>
      <c r="C101" s="21"/>
      <c r="D101" s="21"/>
      <c r="E101" s="21"/>
      <c r="F101" s="21"/>
      <c r="G101" s="21"/>
    </row>
    <row r="102" spans="1:7" ht="12.75">
      <c r="A102" s="23" t="s">
        <v>83</v>
      </c>
      <c r="B102" s="23"/>
      <c r="C102" s="23"/>
      <c r="D102" s="23"/>
      <c r="E102" s="23"/>
      <c r="F102" s="23"/>
      <c r="G102" s="23"/>
    </row>
    <row r="103" spans="1:7" ht="12.75">
      <c r="A103" s="23" t="s">
        <v>84</v>
      </c>
      <c r="B103" s="23"/>
      <c r="C103" s="23"/>
      <c r="D103" s="23"/>
      <c r="E103" s="23"/>
      <c r="F103" s="23"/>
      <c r="G103" s="23"/>
    </row>
    <row r="104" spans="1:7" ht="12.75">
      <c r="A104" s="23"/>
      <c r="B104" s="23"/>
      <c r="C104" s="23"/>
      <c r="D104" s="23"/>
      <c r="E104" s="23"/>
      <c r="F104" s="23"/>
      <c r="G104" s="23"/>
    </row>
    <row r="105" spans="1:7" ht="12.75">
      <c r="A105" s="21" t="s">
        <v>60</v>
      </c>
      <c r="B105" s="21"/>
      <c r="C105" s="21"/>
      <c r="D105" s="21"/>
      <c r="E105" s="21"/>
      <c r="F105" s="21"/>
      <c r="G105" s="21"/>
    </row>
    <row r="106" spans="1:7" ht="12.75">
      <c r="A106" s="21" t="s">
        <v>61</v>
      </c>
      <c r="B106" s="21"/>
      <c r="C106" s="21"/>
      <c r="D106" s="21"/>
      <c r="E106" s="21"/>
      <c r="F106" s="21"/>
      <c r="G106" s="21"/>
    </row>
    <row r="107" spans="1:7" ht="12.75">
      <c r="A107" s="21" t="s">
        <v>62</v>
      </c>
      <c r="B107" s="21"/>
      <c r="C107" s="21"/>
      <c r="D107" s="21"/>
      <c r="E107" s="21"/>
      <c r="F107" s="21"/>
      <c r="G107" s="21"/>
    </row>
    <row r="108" spans="1:7" ht="12.75">
      <c r="A108" s="23" t="s">
        <v>85</v>
      </c>
      <c r="B108" s="23"/>
      <c r="C108" s="23"/>
      <c r="D108" s="23"/>
      <c r="E108" s="23"/>
      <c r="F108" s="23"/>
      <c r="G108" s="23"/>
    </row>
    <row r="109" spans="1:7" ht="12.75">
      <c r="A109" s="23"/>
      <c r="B109" s="23"/>
      <c r="C109" s="23"/>
      <c r="D109" s="23"/>
      <c r="E109" s="23"/>
      <c r="F109" s="23"/>
      <c r="G109" s="23"/>
    </row>
    <row r="110" spans="1:7" ht="12.75">
      <c r="A110" s="21" t="s">
        <v>63</v>
      </c>
      <c r="B110" s="21"/>
      <c r="C110" s="21"/>
      <c r="D110" s="21"/>
      <c r="E110" s="21"/>
      <c r="F110" s="21"/>
      <c r="G110" s="21"/>
    </row>
    <row r="111" spans="1:7" ht="12.75">
      <c r="A111" s="21" t="s">
        <v>64</v>
      </c>
      <c r="B111" s="21"/>
      <c r="C111" s="21"/>
      <c r="D111" s="21"/>
      <c r="E111" s="21"/>
      <c r="F111" s="21"/>
      <c r="G111" s="21"/>
    </row>
    <row r="112" spans="1:7" ht="12.75">
      <c r="A112" s="23" t="s">
        <v>86</v>
      </c>
      <c r="B112" s="23"/>
      <c r="C112" s="23"/>
      <c r="D112" s="23"/>
      <c r="E112" s="23"/>
      <c r="F112" s="23"/>
      <c r="G112" s="23"/>
    </row>
    <row r="113" spans="1:7" ht="12.75">
      <c r="A113" s="23"/>
      <c r="B113" s="23"/>
      <c r="C113" s="23"/>
      <c r="D113" s="23"/>
      <c r="E113" s="23"/>
      <c r="F113" s="23"/>
      <c r="G113" s="23"/>
    </row>
    <row r="114" spans="1:7" ht="12.75">
      <c r="A114" s="21" t="s">
        <v>65</v>
      </c>
      <c r="B114" s="21"/>
      <c r="C114" s="21"/>
      <c r="D114" s="21"/>
      <c r="E114" s="21"/>
      <c r="F114" s="21"/>
      <c r="G114" s="21"/>
    </row>
    <row r="115" spans="1:7" ht="12.75">
      <c r="A115" s="24" t="s">
        <v>107</v>
      </c>
      <c r="B115" s="24"/>
      <c r="C115" s="24"/>
      <c r="D115" s="24"/>
      <c r="E115" s="24"/>
      <c r="F115" s="24"/>
      <c r="G115" s="24"/>
    </row>
    <row r="116" spans="1:7" ht="12.75">
      <c r="A116" s="24"/>
      <c r="B116" s="24"/>
      <c r="C116" s="24"/>
      <c r="D116" s="24"/>
      <c r="E116" s="24"/>
      <c r="F116" s="24"/>
      <c r="G116" s="24"/>
    </row>
    <row r="117" spans="1:7" ht="12.75">
      <c r="A117" s="24"/>
      <c r="B117" s="24"/>
      <c r="C117" s="24"/>
      <c r="D117" s="24"/>
      <c r="E117" s="24"/>
      <c r="F117" s="24"/>
      <c r="G117" s="24"/>
    </row>
    <row r="118" spans="1:7" ht="12.75">
      <c r="A118" s="24"/>
      <c r="B118" s="24"/>
      <c r="C118" s="24"/>
      <c r="D118" s="24"/>
      <c r="E118" s="24"/>
      <c r="F118" s="24"/>
      <c r="G118" s="24"/>
    </row>
    <row r="119" spans="1:7" ht="12.75">
      <c r="A119" s="25" t="s">
        <v>97</v>
      </c>
      <c r="B119" s="18"/>
      <c r="C119" s="18"/>
      <c r="D119" s="18"/>
      <c r="E119" s="18"/>
      <c r="F119" s="18"/>
      <c r="G119" s="18"/>
    </row>
    <row r="120" spans="1:7" ht="12.75">
      <c r="A120" s="25" t="s">
        <v>98</v>
      </c>
      <c r="B120" s="18"/>
      <c r="C120" s="18"/>
      <c r="D120" s="18"/>
      <c r="E120" s="18"/>
      <c r="F120" s="18"/>
      <c r="G120" s="18"/>
    </row>
    <row r="121" spans="1:7" ht="12.75">
      <c r="A121" s="25" t="s">
        <v>99</v>
      </c>
      <c r="B121" s="18"/>
      <c r="C121" s="18"/>
      <c r="D121" s="18"/>
      <c r="E121" s="18"/>
      <c r="F121" s="18"/>
      <c r="G121" s="18"/>
    </row>
    <row r="122" spans="1:7" ht="12.75">
      <c r="A122" s="25" t="s">
        <v>100</v>
      </c>
      <c r="B122" s="18"/>
      <c r="C122" s="18"/>
      <c r="D122" s="18"/>
      <c r="E122" s="18"/>
      <c r="F122" s="18"/>
      <c r="G122" s="18"/>
    </row>
    <row r="123" spans="1:7" ht="12.75">
      <c r="A123" s="26"/>
      <c r="B123" s="18"/>
      <c r="C123" s="18"/>
      <c r="D123" s="18"/>
      <c r="E123" s="18"/>
      <c r="F123" s="18"/>
      <c r="G123" s="18"/>
    </row>
    <row r="124" spans="1:7" ht="13.5" thickBot="1">
      <c r="A124" s="27" t="s">
        <v>58</v>
      </c>
      <c r="B124" s="18"/>
      <c r="C124" s="18"/>
      <c r="D124" s="18"/>
      <c r="E124" s="18"/>
      <c r="F124" s="18"/>
      <c r="G124" s="18"/>
    </row>
    <row r="125" spans="1:7" ht="39" thickBot="1">
      <c r="A125" s="28" t="s">
        <v>59</v>
      </c>
      <c r="B125" s="29" t="s">
        <v>94</v>
      </c>
      <c r="C125" s="30" t="s">
        <v>95</v>
      </c>
      <c r="D125" s="31" t="s">
        <v>96</v>
      </c>
      <c r="E125" s="18"/>
      <c r="F125" s="18"/>
      <c r="G125" s="18"/>
    </row>
    <row r="126" spans="1:7" ht="12.75">
      <c r="A126" s="32" t="s">
        <v>1</v>
      </c>
      <c r="B126" s="33">
        <v>280</v>
      </c>
      <c r="C126" s="34">
        <v>475</v>
      </c>
      <c r="D126" s="35">
        <v>475</v>
      </c>
      <c r="E126" s="18"/>
      <c r="F126" s="18"/>
      <c r="G126" s="18"/>
    </row>
    <row r="127" spans="1:7" ht="12.75">
      <c r="A127" s="15" t="s">
        <v>2</v>
      </c>
      <c r="B127" s="36">
        <v>460</v>
      </c>
      <c r="C127" s="37">
        <v>750</v>
      </c>
      <c r="D127" s="38">
        <v>750</v>
      </c>
      <c r="E127" s="18"/>
      <c r="F127" s="18"/>
      <c r="G127" s="18"/>
    </row>
    <row r="128" spans="1:7" ht="12.75">
      <c r="A128" s="15" t="s">
        <v>3</v>
      </c>
      <c r="B128" s="36">
        <v>310</v>
      </c>
      <c r="C128" s="37" t="s">
        <v>0</v>
      </c>
      <c r="D128" s="38" t="s">
        <v>0</v>
      </c>
      <c r="E128" s="18"/>
      <c r="F128" s="18"/>
      <c r="G128" s="18"/>
    </row>
    <row r="129" spans="1:7" ht="12.75">
      <c r="A129" s="15" t="s">
        <v>4</v>
      </c>
      <c r="B129" s="36">
        <v>385</v>
      </c>
      <c r="C129" s="37" t="s">
        <v>0</v>
      </c>
      <c r="D129" s="38" t="s">
        <v>0</v>
      </c>
      <c r="E129" s="18"/>
      <c r="F129" s="18"/>
      <c r="G129" s="18"/>
    </row>
    <row r="130" spans="1:7" ht="12.75">
      <c r="A130" s="15" t="s">
        <v>6</v>
      </c>
      <c r="B130" s="36">
        <v>310</v>
      </c>
      <c r="C130" s="37" t="s">
        <v>0</v>
      </c>
      <c r="D130" s="38" t="s">
        <v>0</v>
      </c>
      <c r="E130" s="18"/>
      <c r="F130" s="18"/>
      <c r="G130" s="18"/>
    </row>
    <row r="131" spans="1:7" ht="12.75">
      <c r="A131" s="15" t="s">
        <v>5</v>
      </c>
      <c r="B131" s="36">
        <v>70</v>
      </c>
      <c r="C131" s="37" t="s">
        <v>0</v>
      </c>
      <c r="D131" s="38" t="s">
        <v>0</v>
      </c>
      <c r="E131" s="18"/>
      <c r="F131" s="18"/>
      <c r="G131" s="18"/>
    </row>
    <row r="132" spans="1:7" ht="12.75">
      <c r="A132" s="15" t="s">
        <v>7</v>
      </c>
      <c r="B132" s="36">
        <v>105</v>
      </c>
      <c r="C132" s="37" t="s">
        <v>0</v>
      </c>
      <c r="D132" s="38" t="s">
        <v>0</v>
      </c>
      <c r="E132" s="18"/>
      <c r="F132" s="18"/>
      <c r="G132" s="18"/>
    </row>
    <row r="133" spans="1:7" ht="12.75">
      <c r="A133" s="15" t="s">
        <v>67</v>
      </c>
      <c r="B133" s="36">
        <v>435</v>
      </c>
      <c r="C133" s="37" t="s">
        <v>0</v>
      </c>
      <c r="D133" s="38" t="s">
        <v>0</v>
      </c>
      <c r="E133" s="18"/>
      <c r="F133" s="18"/>
      <c r="G133" s="18"/>
    </row>
    <row r="134" spans="1:7" ht="12.75">
      <c r="A134" s="15" t="s">
        <v>91</v>
      </c>
      <c r="B134" s="36">
        <v>415</v>
      </c>
      <c r="C134" s="37" t="s">
        <v>0</v>
      </c>
      <c r="D134" s="38" t="s">
        <v>0</v>
      </c>
      <c r="E134" s="18"/>
      <c r="F134" s="18"/>
      <c r="G134" s="18"/>
    </row>
    <row r="135" spans="1:7" ht="12.75">
      <c r="A135" s="15" t="s">
        <v>36</v>
      </c>
      <c r="B135" s="36">
        <v>435</v>
      </c>
      <c r="C135" s="37">
        <v>730</v>
      </c>
      <c r="D135" s="38">
        <v>730</v>
      </c>
      <c r="E135" s="18"/>
      <c r="F135" s="18"/>
      <c r="G135" s="18"/>
    </row>
    <row r="136" spans="1:7" ht="12.75">
      <c r="A136" s="15" t="s">
        <v>78</v>
      </c>
      <c r="B136" s="36">
        <v>385</v>
      </c>
      <c r="C136" s="37">
        <v>605</v>
      </c>
      <c r="D136" s="38">
        <v>605</v>
      </c>
      <c r="E136" s="18"/>
      <c r="F136" s="18"/>
      <c r="G136" s="18"/>
    </row>
    <row r="137" spans="1:7" ht="12.75">
      <c r="A137" s="15" t="s">
        <v>11</v>
      </c>
      <c r="B137" s="36">
        <v>385</v>
      </c>
      <c r="C137" s="37" t="s">
        <v>0</v>
      </c>
      <c r="D137" s="38" t="s">
        <v>0</v>
      </c>
      <c r="E137" s="18"/>
      <c r="F137" s="18"/>
      <c r="G137" s="18"/>
    </row>
    <row r="138" spans="1:7" ht="12.75">
      <c r="A138" s="15" t="s">
        <v>10</v>
      </c>
      <c r="B138" s="36">
        <v>220</v>
      </c>
      <c r="C138" s="37">
        <v>375</v>
      </c>
      <c r="D138" s="38">
        <v>375</v>
      </c>
      <c r="E138" s="18"/>
      <c r="F138" s="18"/>
      <c r="G138" s="18"/>
    </row>
    <row r="139" spans="1:7" ht="12.75">
      <c r="A139" s="15" t="s">
        <v>52</v>
      </c>
      <c r="B139" s="36">
        <v>395</v>
      </c>
      <c r="C139" s="37">
        <v>640</v>
      </c>
      <c r="D139" s="38">
        <v>640</v>
      </c>
      <c r="E139" s="18"/>
      <c r="F139" s="18"/>
      <c r="G139" s="18"/>
    </row>
    <row r="140" spans="1:7" ht="12.75">
      <c r="A140" s="15" t="s">
        <v>12</v>
      </c>
      <c r="B140" s="36">
        <v>305</v>
      </c>
      <c r="C140" s="37">
        <v>495</v>
      </c>
      <c r="D140" s="38">
        <v>495</v>
      </c>
      <c r="E140" s="18"/>
      <c r="F140" s="18"/>
      <c r="G140" s="18"/>
    </row>
    <row r="141" spans="1:7" ht="12.75">
      <c r="A141" s="15" t="s">
        <v>14</v>
      </c>
      <c r="B141" s="36">
        <v>395</v>
      </c>
      <c r="C141" s="37">
        <v>660</v>
      </c>
      <c r="D141" s="38">
        <v>660</v>
      </c>
      <c r="E141" s="18"/>
      <c r="F141" s="18"/>
      <c r="G141" s="18"/>
    </row>
    <row r="142" spans="1:7" ht="12.75">
      <c r="A142" s="15" t="s">
        <v>15</v>
      </c>
      <c r="B142" s="36">
        <v>95</v>
      </c>
      <c r="C142" s="37">
        <v>150</v>
      </c>
      <c r="D142" s="38">
        <v>150</v>
      </c>
      <c r="E142" s="18"/>
      <c r="F142" s="18"/>
      <c r="G142" s="18"/>
    </row>
    <row r="143" spans="1:7" ht="12.75">
      <c r="A143" s="15" t="s">
        <v>57</v>
      </c>
      <c r="B143" s="36">
        <v>460</v>
      </c>
      <c r="C143" s="37">
        <v>750</v>
      </c>
      <c r="D143" s="38">
        <v>750</v>
      </c>
      <c r="E143" s="18"/>
      <c r="F143" s="18"/>
      <c r="G143" s="18"/>
    </row>
    <row r="144" spans="1:7" ht="12.75">
      <c r="A144" s="15" t="s">
        <v>16</v>
      </c>
      <c r="B144" s="36">
        <v>280</v>
      </c>
      <c r="C144" s="37">
        <v>450</v>
      </c>
      <c r="D144" s="38">
        <v>450</v>
      </c>
      <c r="E144" s="18"/>
      <c r="F144" s="18"/>
      <c r="G144" s="18"/>
    </row>
    <row r="145" spans="1:7" ht="12.75">
      <c r="A145" s="15" t="s">
        <v>17</v>
      </c>
      <c r="B145" s="36">
        <v>325</v>
      </c>
      <c r="C145" s="37" t="s">
        <v>0</v>
      </c>
      <c r="D145" s="38" t="s">
        <v>0</v>
      </c>
      <c r="E145" s="18"/>
      <c r="F145" s="18"/>
      <c r="G145" s="18"/>
    </row>
    <row r="146" spans="1:7" ht="12.75">
      <c r="A146" s="15" t="s">
        <v>18</v>
      </c>
      <c r="B146" s="36">
        <v>385</v>
      </c>
      <c r="C146" s="37">
        <v>605</v>
      </c>
      <c r="D146" s="38">
        <v>605</v>
      </c>
      <c r="E146" s="18"/>
      <c r="F146" s="18"/>
      <c r="G146" s="18"/>
    </row>
    <row r="147" spans="1:7" ht="12.75">
      <c r="A147" s="15" t="s">
        <v>19</v>
      </c>
      <c r="B147" s="36">
        <v>440</v>
      </c>
      <c r="C147" s="37">
        <v>725</v>
      </c>
      <c r="D147" s="38">
        <v>725</v>
      </c>
      <c r="E147" s="18"/>
      <c r="F147" s="18"/>
      <c r="G147" s="18"/>
    </row>
    <row r="148" spans="1:7" ht="12.75">
      <c r="A148" s="15" t="s">
        <v>21</v>
      </c>
      <c r="B148" s="36">
        <v>415</v>
      </c>
      <c r="C148" s="37">
        <v>680</v>
      </c>
      <c r="D148" s="38">
        <v>680</v>
      </c>
      <c r="E148" s="18"/>
      <c r="F148" s="18"/>
      <c r="G148" s="18"/>
    </row>
    <row r="149" spans="1:7" ht="12.75">
      <c r="A149" s="15" t="s">
        <v>22</v>
      </c>
      <c r="B149" s="36">
        <v>385</v>
      </c>
      <c r="C149" s="37" t="s">
        <v>0</v>
      </c>
      <c r="D149" s="38" t="s">
        <v>0</v>
      </c>
      <c r="E149" s="18"/>
      <c r="F149" s="18"/>
      <c r="G149" s="18"/>
    </row>
    <row r="150" spans="1:7" ht="12.75">
      <c r="A150" s="15" t="s">
        <v>20</v>
      </c>
      <c r="B150" s="36">
        <v>385</v>
      </c>
      <c r="C150" s="37" t="s">
        <v>0</v>
      </c>
      <c r="D150" s="38" t="s">
        <v>0</v>
      </c>
      <c r="E150" s="18"/>
      <c r="F150" s="18"/>
      <c r="G150" s="18"/>
    </row>
    <row r="151" spans="1:7" ht="12.75">
      <c r="A151" s="15" t="s">
        <v>23</v>
      </c>
      <c r="B151" s="36">
        <v>435</v>
      </c>
      <c r="C151" s="37">
        <v>715</v>
      </c>
      <c r="D151" s="38">
        <v>715</v>
      </c>
      <c r="E151" s="18"/>
      <c r="F151" s="18"/>
      <c r="G151" s="18"/>
    </row>
    <row r="152" spans="1:7" ht="12.75">
      <c r="A152" s="15" t="s">
        <v>53</v>
      </c>
      <c r="B152" s="36">
        <v>305</v>
      </c>
      <c r="C152" s="37">
        <v>515</v>
      </c>
      <c r="D152" s="38">
        <v>515</v>
      </c>
      <c r="E152" s="18"/>
      <c r="F152" s="18"/>
      <c r="G152" s="18"/>
    </row>
    <row r="153" spans="1:7" ht="12.75">
      <c r="A153" s="15" t="s">
        <v>24</v>
      </c>
      <c r="B153" s="36">
        <v>320</v>
      </c>
      <c r="C153" s="37">
        <v>565</v>
      </c>
      <c r="D153" s="38">
        <v>565</v>
      </c>
      <c r="E153" s="18"/>
      <c r="F153" s="18"/>
      <c r="G153" s="18"/>
    </row>
    <row r="154" spans="1:7" ht="12.75">
      <c r="A154" s="15" t="s">
        <v>25</v>
      </c>
      <c r="B154" s="36">
        <v>395</v>
      </c>
      <c r="C154" s="37">
        <v>640</v>
      </c>
      <c r="D154" s="38">
        <v>640</v>
      </c>
      <c r="E154" s="18"/>
      <c r="F154" s="18"/>
      <c r="G154" s="18"/>
    </row>
    <row r="155" spans="1:7" ht="12.75">
      <c r="A155" s="15" t="s">
        <v>26</v>
      </c>
      <c r="B155" s="36">
        <v>385</v>
      </c>
      <c r="C155" s="37" t="s">
        <v>0</v>
      </c>
      <c r="D155" s="38" t="s">
        <v>0</v>
      </c>
      <c r="E155" s="18"/>
      <c r="F155" s="18"/>
      <c r="G155" s="18"/>
    </row>
    <row r="156" spans="1:7" ht="12.75">
      <c r="A156" s="15" t="s">
        <v>87</v>
      </c>
      <c r="B156" s="36">
        <v>385</v>
      </c>
      <c r="C156" s="37">
        <v>660</v>
      </c>
      <c r="D156" s="38">
        <v>660</v>
      </c>
      <c r="E156" s="18"/>
      <c r="F156" s="18"/>
      <c r="G156" s="18"/>
    </row>
    <row r="157" spans="1:7" ht="12.75">
      <c r="A157" s="15" t="s">
        <v>88</v>
      </c>
      <c r="B157" s="36">
        <v>460</v>
      </c>
      <c r="C157" s="37">
        <v>750</v>
      </c>
      <c r="D157" s="38">
        <v>750</v>
      </c>
      <c r="E157" s="18"/>
      <c r="F157" s="18"/>
      <c r="G157" s="18"/>
    </row>
    <row r="158" spans="1:7" ht="12.75">
      <c r="A158" s="15" t="s">
        <v>89</v>
      </c>
      <c r="B158" s="36">
        <v>435</v>
      </c>
      <c r="C158" s="37">
        <v>715</v>
      </c>
      <c r="D158" s="38">
        <v>715</v>
      </c>
      <c r="E158" s="18"/>
      <c r="F158" s="18"/>
      <c r="G158" s="18"/>
    </row>
    <row r="159" spans="1:7" ht="12.75">
      <c r="A159" s="15" t="s">
        <v>27</v>
      </c>
      <c r="B159" s="36">
        <v>395</v>
      </c>
      <c r="C159" s="37">
        <v>660</v>
      </c>
      <c r="D159" s="38">
        <v>660</v>
      </c>
      <c r="E159" s="18"/>
      <c r="F159" s="18"/>
      <c r="G159" s="18"/>
    </row>
    <row r="160" spans="1:7" ht="12.75">
      <c r="A160" s="15" t="s">
        <v>28</v>
      </c>
      <c r="B160" s="36">
        <v>465</v>
      </c>
      <c r="C160" s="37">
        <v>765</v>
      </c>
      <c r="D160" s="38">
        <v>765</v>
      </c>
      <c r="E160" s="18"/>
      <c r="F160" s="18"/>
      <c r="G160" s="18"/>
    </row>
    <row r="161" spans="1:7" ht="12.75">
      <c r="A161" s="15" t="s">
        <v>77</v>
      </c>
      <c r="B161" s="36">
        <v>460</v>
      </c>
      <c r="C161" s="37">
        <v>770</v>
      </c>
      <c r="D161" s="38">
        <v>770</v>
      </c>
      <c r="E161" s="18"/>
      <c r="F161" s="18"/>
      <c r="G161" s="18"/>
    </row>
    <row r="162" spans="1:7" ht="12.75">
      <c r="A162" s="15" t="s">
        <v>29</v>
      </c>
      <c r="B162" s="36">
        <v>385</v>
      </c>
      <c r="C162" s="37" t="s">
        <v>0</v>
      </c>
      <c r="D162" s="38" t="s">
        <v>0</v>
      </c>
      <c r="E162" s="18"/>
      <c r="F162" s="18"/>
      <c r="G162" s="18"/>
    </row>
    <row r="163" spans="1:7" ht="12.75">
      <c r="A163" s="15" t="s">
        <v>30</v>
      </c>
      <c r="B163" s="36">
        <v>395</v>
      </c>
      <c r="C163" s="37" t="s">
        <v>0</v>
      </c>
      <c r="D163" s="38" t="s">
        <v>0</v>
      </c>
      <c r="E163" s="18"/>
      <c r="F163" s="18"/>
      <c r="G163" s="18"/>
    </row>
    <row r="164" spans="1:7" ht="12.75">
      <c r="A164" s="15" t="s">
        <v>31</v>
      </c>
      <c r="B164" s="36">
        <v>305</v>
      </c>
      <c r="C164" s="37">
        <v>495</v>
      </c>
      <c r="D164" s="38">
        <v>495</v>
      </c>
      <c r="E164" s="18"/>
      <c r="F164" s="18"/>
      <c r="G164" s="18"/>
    </row>
    <row r="165" spans="1:7" ht="12.75">
      <c r="A165" s="15" t="s">
        <v>32</v>
      </c>
      <c r="B165" s="36">
        <v>385</v>
      </c>
      <c r="C165" s="37" t="s">
        <v>0</v>
      </c>
      <c r="D165" s="38" t="s">
        <v>0</v>
      </c>
      <c r="E165" s="18"/>
      <c r="F165" s="18"/>
      <c r="G165" s="18"/>
    </row>
    <row r="166" spans="1:7" ht="12.75">
      <c r="A166" s="15" t="s">
        <v>33</v>
      </c>
      <c r="B166" s="36">
        <v>325</v>
      </c>
      <c r="C166" s="37">
        <v>585</v>
      </c>
      <c r="D166" s="38">
        <v>585</v>
      </c>
      <c r="E166" s="18"/>
      <c r="F166" s="18"/>
      <c r="G166" s="18"/>
    </row>
    <row r="167" spans="1:7" ht="12.75">
      <c r="A167" s="15" t="s">
        <v>35</v>
      </c>
      <c r="B167" s="36">
        <v>415</v>
      </c>
      <c r="C167" s="37">
        <v>680</v>
      </c>
      <c r="D167" s="38">
        <v>680</v>
      </c>
      <c r="E167" s="18"/>
      <c r="F167" s="18"/>
      <c r="G167" s="18"/>
    </row>
    <row r="168" spans="1:7" ht="12.75">
      <c r="A168" s="15" t="s">
        <v>34</v>
      </c>
      <c r="B168" s="36">
        <v>385</v>
      </c>
      <c r="C168" s="37">
        <v>620</v>
      </c>
      <c r="D168" s="38">
        <v>620</v>
      </c>
      <c r="E168" s="18"/>
      <c r="F168" s="18"/>
      <c r="G168" s="18"/>
    </row>
    <row r="169" spans="1:7" ht="12.75">
      <c r="A169" s="15" t="s">
        <v>13</v>
      </c>
      <c r="B169" s="36">
        <v>70</v>
      </c>
      <c r="C169" s="37">
        <v>110</v>
      </c>
      <c r="D169" s="38">
        <v>110</v>
      </c>
      <c r="E169" s="18"/>
      <c r="F169" s="18"/>
      <c r="G169" s="18"/>
    </row>
    <row r="170" spans="1:7" ht="12.75">
      <c r="A170" s="15" t="s">
        <v>8</v>
      </c>
      <c r="B170" s="36">
        <v>415</v>
      </c>
      <c r="C170" s="37" t="s">
        <v>0</v>
      </c>
      <c r="D170" s="38" t="s">
        <v>0</v>
      </c>
      <c r="E170" s="18"/>
      <c r="F170" s="18"/>
      <c r="G170" s="18"/>
    </row>
    <row r="171" spans="1:7" ht="12.75">
      <c r="A171" s="15" t="s">
        <v>9</v>
      </c>
      <c r="B171" s="36">
        <v>375</v>
      </c>
      <c r="C171" s="37">
        <v>590</v>
      </c>
      <c r="D171" s="38">
        <v>590</v>
      </c>
      <c r="E171" s="18"/>
      <c r="F171" s="18"/>
      <c r="G171" s="18"/>
    </row>
    <row r="172" spans="1:7" ht="12.75">
      <c r="A172" s="39" t="s">
        <v>90</v>
      </c>
      <c r="B172" s="36">
        <v>415</v>
      </c>
      <c r="C172" s="37" t="s">
        <v>0</v>
      </c>
      <c r="D172" s="38" t="s">
        <v>0</v>
      </c>
      <c r="E172" s="18"/>
      <c r="F172" s="18"/>
      <c r="G172" s="18"/>
    </row>
    <row r="173" spans="1:7" ht="13.5" thickBot="1">
      <c r="A173" s="16" t="s">
        <v>66</v>
      </c>
      <c r="B173" s="40">
        <v>180</v>
      </c>
      <c r="C173" s="41" t="s">
        <v>0</v>
      </c>
      <c r="D173" s="42" t="s">
        <v>0</v>
      </c>
      <c r="E173" s="18"/>
      <c r="F173" s="18"/>
      <c r="G173" s="18"/>
    </row>
  </sheetData>
  <sheetProtection/>
  <mergeCells count="49">
    <mergeCell ref="A69:G69"/>
    <mergeCell ref="F3:F4"/>
    <mergeCell ref="G3:G4"/>
    <mergeCell ref="A96:G97"/>
    <mergeCell ref="A89:G89"/>
    <mergeCell ref="A95:G95"/>
    <mergeCell ref="A65:G65"/>
    <mergeCell ref="A78:G81"/>
    <mergeCell ref="A82:G83"/>
    <mergeCell ref="A84:G84"/>
    <mergeCell ref="A86:G86"/>
    <mergeCell ref="A57:G57"/>
    <mergeCell ref="B1:G1"/>
    <mergeCell ref="B2:C2"/>
    <mergeCell ref="D2:E2"/>
    <mergeCell ref="F2:G2"/>
    <mergeCell ref="A1:A4"/>
    <mergeCell ref="B3:B4"/>
    <mergeCell ref="C3:C4"/>
    <mergeCell ref="D3:D4"/>
    <mergeCell ref="E3:E4"/>
    <mergeCell ref="A68:G68"/>
    <mergeCell ref="A67:G67"/>
    <mergeCell ref="A64:G64"/>
    <mergeCell ref="A59:G59"/>
    <mergeCell ref="A66:G66"/>
    <mergeCell ref="A107:G107"/>
    <mergeCell ref="A90:G90"/>
    <mergeCell ref="A112:G113"/>
    <mergeCell ref="A108:G109"/>
    <mergeCell ref="A102:G102"/>
    <mergeCell ref="A103:G104"/>
    <mergeCell ref="A106:G106"/>
    <mergeCell ref="A105:G105"/>
    <mergeCell ref="A98:G98"/>
    <mergeCell ref="A115:G118"/>
    <mergeCell ref="A58:G58"/>
    <mergeCell ref="A60:G62"/>
    <mergeCell ref="A70:G72"/>
    <mergeCell ref="A73:G75"/>
    <mergeCell ref="A76:G77"/>
    <mergeCell ref="A99:G101"/>
    <mergeCell ref="A114:G114"/>
    <mergeCell ref="A111:G111"/>
    <mergeCell ref="A110:G110"/>
    <mergeCell ref="A85:G85"/>
    <mergeCell ref="A87:G88"/>
    <mergeCell ref="A91:G92"/>
    <mergeCell ref="A93:G9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balutsa</dc:creator>
  <cp:keywords/>
  <dc:description/>
  <cp:lastModifiedBy>balutsa</cp:lastModifiedBy>
  <dcterms:created xsi:type="dcterms:W3CDTF">2010-09-03T13:04:28Z</dcterms:created>
  <dcterms:modified xsi:type="dcterms:W3CDTF">2010-09-03T13:24:07Z</dcterms:modified>
  <cp:category/>
  <cp:version/>
  <cp:contentType/>
  <cp:contentStatus/>
</cp:coreProperties>
</file>